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804914\Desktop\"/>
    </mc:Choice>
  </mc:AlternateContent>
  <xr:revisionPtr revIDLastSave="0" documentId="8_{906C0268-3069-4E80-AAC2-E39C30F9C160}" xr6:coauthVersionLast="47" xr6:coauthVersionMax="47" xr10:uidLastSave="{00000000-0000-0000-0000-000000000000}"/>
  <bookViews>
    <workbookView xWindow="-120" yWindow="750" windowWidth="29040" windowHeight="15570" tabRatio="845" activeTab="5" xr2:uid="{00000000-000D-0000-FFFF-FFFF00000000}"/>
  </bookViews>
  <sheets>
    <sheet name="Contents" sheetId="3" r:id="rId1"/>
    <sheet name="TME, Resource, Capital and AME" sheetId="1" r:id="rId2"/>
    <sheet name="Level 2 2015-16 to 2023-24 cash" sheetId="5" r:id="rId3"/>
    <sheet name="Level 2 2015-16 to 2023-24 real" sheetId="6" r:id="rId4"/>
    <sheet name="Level 3 ranked by change" sheetId="9" r:id="rId5"/>
    <sheet name="Deflators" sheetId="13" r:id="rId6"/>
  </sheets>
  <definedNames>
    <definedName name="_xlnm.Print_Area" localSheetId="0">Contents!$A$1:$B$13</definedName>
    <definedName name="_xlnm.Print_Area" localSheetId="2">'Level 2 2015-16 to 2023-24 cash'!$B$1:$G$43</definedName>
    <definedName name="_xlnm.Print_Area" localSheetId="3">'Level 2 2015-16 to 2023-24 real'!$B$1:$G$92</definedName>
    <definedName name="T5_Culture___External_Affairs" localSheetId="2">'Level 2 2015-16 to 2023-24 cash'!#REF!</definedName>
    <definedName name="T5_Culture___External_Affairs" localSheetId="3">'Level 2 2015-16 to 2023-24 real'!#REF!</definedName>
    <definedName name="T5_Culture___External_Affairs" localSheetId="4">'Level 3 ranked by change'!$A$59</definedName>
    <definedName name="T5_Culture___External_Affairs">#REF!</definedName>
    <definedName name="T5_Education___Lifelong_Learning" localSheetId="2">'Level 2 2015-16 to 2023-24 cash'!#REF!</definedName>
    <definedName name="T5_Education___Lifelong_Learning" localSheetId="3">'Level 2 2015-16 to 2023-24 real'!#REF!</definedName>
    <definedName name="T5_Education___Lifelong_Learning" localSheetId="4">'Level 3 ranked by change'!$A$23</definedName>
    <definedName name="T5_Education___Lifelong_Learning">#REF!</definedName>
    <definedName name="T5_Finance__Employment___Sustainable_Growth" localSheetId="2">'Level 2 2015-16 to 2023-24 cash'!#REF!</definedName>
    <definedName name="T5_Finance__Employment___Sustainable_Growth" localSheetId="3">'Level 2 2015-16 to 2023-24 real'!#REF!</definedName>
    <definedName name="T5_Finance__Employment___Sustainable_Growth" localSheetId="4">'Level 3 ranked by change'!$A$12</definedName>
    <definedName name="T5_Finance__Employment___Sustainable_Growth">#REF!</definedName>
    <definedName name="T5_Health___Wellbeing" localSheetId="2">'Level 2 2015-16 to 2023-24 cash'!#REF!</definedName>
    <definedName name="T5_Health___Wellbeing" localSheetId="3">'Level 2 2015-16 to 2023-24 real'!#REF!</definedName>
    <definedName name="T5_Health___Wellbeing" localSheetId="4">'Level 3 ranked by change'!#REF!</definedName>
    <definedName name="T5_Health___Wellbeing">#REF!</definedName>
    <definedName name="T5_Infrastructure__Investment___Cities" localSheetId="2">'Level 2 2015-16 to 2023-24 cash'!#REF!</definedName>
    <definedName name="T5_Infrastructure__Investment___Cities" localSheetId="3">'Level 2 2015-16 to 2023-24 real'!#REF!</definedName>
    <definedName name="T5_Infrastructure__Investment___Cities" localSheetId="4">'Level 3 ranked by change'!#REF!</definedName>
    <definedName name="T5_Infrastructure__Investment___Cities">#REF!</definedName>
    <definedName name="T5_Justice" localSheetId="2">'Level 2 2015-16 to 2023-24 cash'!#REF!</definedName>
    <definedName name="T5_Justice" localSheetId="3">'Level 2 2015-16 to 2023-24 real'!#REF!</definedName>
    <definedName name="T5_Justice" localSheetId="4">'Level 3 ranked by change'!$A$31</definedName>
    <definedName name="T5_Justice">#REF!</definedName>
    <definedName name="T5_Rural_Affairs_and_the_Environment" localSheetId="2">'Level 2 2015-16 to 2023-24 cash'!#REF!</definedName>
    <definedName name="T5_Rural_Affairs_and_the_Environment" localSheetId="3">'Level 2 2015-16 to 2023-24 real'!#REF!</definedName>
    <definedName name="T5_Rural_Affairs_and_the_Environment" localSheetId="4">'Level 3 ranked by change'!$A$48</definedName>
    <definedName name="T5_Rural_Affairs_and_the_Environment">#REF!</definedName>
    <definedName name="T5_Total_Administration" localSheetId="2">'Level 2 2015-16 to 2023-24 cash'!#REF!</definedName>
    <definedName name="T5_Total_Administration" localSheetId="3">'Level 2 2015-16 to 2023-24 real'!#REF!</definedName>
    <definedName name="T5_Total_Administration" localSheetId="4">'Level 3 ranked by change'!$A$71</definedName>
    <definedName name="T5_Total_Administration">#REF!</definedName>
    <definedName name="T5_Total_Crown_Office___Procurator_Fiscal" localSheetId="2">'Level 2 2015-16 to 2023-24 cash'!#REF!</definedName>
    <definedName name="T5_Total_Crown_Office___Procurator_Fiscal" localSheetId="3">'Level 2 2015-16 to 2023-24 real'!#REF!</definedName>
    <definedName name="T5_Total_Crown_Office___Procurator_Fiscal" localSheetId="4">'Level 3 ranked by change'!$A$73</definedName>
    <definedName name="T5_Total_Crown_Office___Procurator_Fiscal">#REF!</definedName>
    <definedName name="T5_Total_Local_Government" localSheetId="2">'Level 2 2015-16 to 2023-24 cash'!#REF!</definedName>
    <definedName name="T5_Total_Local_Government" localSheetId="3">'Level 2 2015-16 to 2023-24 real'!#REF!</definedName>
    <definedName name="T5_Total_Local_Government" localSheetId="4">'Level 3 ranked by change'!$A$75</definedName>
    <definedName name="T5_Total_Local_Government">#REF!</definedName>
    <definedName name="T5_Total_Scottish_Parliament___Audit" localSheetId="2">'Level 2 2015-16 to 2023-24 cash'!#REF!</definedName>
    <definedName name="T5_Total_Scottish_Parliament___Audit" localSheetId="3">'Level 2 2015-16 to 2023-24 real'!#REF!</definedName>
    <definedName name="T5_Total_Scottish_Parliament___Audit" localSheetId="4">'Level 3 ranked by change'!$A$77</definedName>
    <definedName name="T5_Total_Scottish_Parliament___Audit">#REF!</definedName>
    <definedName name="Table_1__Departmental_Expenditure_Limits_Cash_Terms">'TME, Resource, Capital and AME'!$A$31</definedName>
    <definedName name="Table_1__Total_Managed_Expenditure_Cash_Terms">'TME, Resource, Capital and AME'!$A$3</definedName>
    <definedName name="Table_10__Estimated_payments_under_PPP_Contracts_Real_Terms__2012_13_Prices">#REF!</definedName>
    <definedName name="Table_11__Estimated_payments_under_PPP_Contracts_Cash_Terms">#REF!</definedName>
    <definedName name="Table_12__Estimated_payments_under_PPP_Contracts_Real_Terms__2013_14_Prices">#REF!</definedName>
    <definedName name="Table_2__Departmental_Expenditure_Limits_Real_Terms__2012_13_prices">'TME, Resource, Capital and AME'!$A$45</definedName>
    <definedName name="Table_2__Total_Managed_Expenditure_Real_Terms__2013_14_prices">'TME, Resource, Capital and AME'!$A$17</definedName>
    <definedName name="Table_3__Annually_Managed_Expenditure_Cash_Terms">'TME, Resource, Capital and AME'!$A$115</definedName>
    <definedName name="Table_3__Departmental_Expenditure_Limits_Cash_Terms">'TME, Resource, Capital and AME'!$A$31</definedName>
    <definedName name="Table_4__Annually_Managed_Expenditure_Real_Terms___2012_13_prices">'TME, Resource, Capital and AME'!$A$129</definedName>
    <definedName name="Table_4__Departmental_Expenditure_Limits_Real_Terms__2013_14_prices">'TME, Resource, Capital and AME'!$A$45</definedName>
    <definedName name="Table_5__Annually_Managed_Expenditure_Cash_Terms">'TME, Resource, Capital and AME'!$A$115</definedName>
    <definedName name="Table_5__Departmental_Expenditure_Limits__Capital_Resource_Split" localSheetId="2">'Level 2 2015-16 to 2023-24 cash'!#REF!</definedName>
    <definedName name="Table_5__Departmental_Expenditure_Limits__Capital_Resource_Split" localSheetId="3">'Level 2 2015-16 to 2023-24 real'!#REF!</definedName>
    <definedName name="Table_5__Departmental_Expenditure_Limits__Capital_Resource_Split" localSheetId="4">'Level 3 ranked by change'!$A$3</definedName>
    <definedName name="Table_5__Departmental_Expenditure_Limits__Capital_Resource_Split">#REF!</definedName>
    <definedName name="Table_6__Annually_Managed_Expenditure_Real_Terms__2013_14_prices">'TME, Resource, Capital and AME'!$A$129</definedName>
    <definedName name="Table_6__Comparison_2002_03_to_2014_15_Cash_Terms" localSheetId="3">'Level 2 2015-16 to 2023-24 real'!#REF!</definedName>
    <definedName name="Table_6__Comparison_2002_03_to_2014_15_Cash_Terms" localSheetId="4">'Level 3 ranked by change'!$A$3</definedName>
    <definedName name="Table_6__Comparison_2002_03_to_2014_15_Cash_Terms">'Level 2 2015-16 to 2023-24 cash'!#REF!</definedName>
    <definedName name="Table_9__Estimated_payments_under_PPP_Contracts_Cash_Term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E60" i="1" s="1"/>
  <c r="C6" i="6" l="1"/>
  <c r="D6" i="6"/>
  <c r="E6" i="6"/>
  <c r="F6" i="6"/>
  <c r="G6" i="6"/>
  <c r="H6" i="6"/>
  <c r="I6" i="6"/>
  <c r="J6" i="6"/>
  <c r="K6" i="6"/>
  <c r="C7" i="6"/>
  <c r="D7" i="6"/>
  <c r="E7" i="6"/>
  <c r="F7" i="6"/>
  <c r="G7" i="6"/>
  <c r="H7" i="6"/>
  <c r="I7" i="6"/>
  <c r="J7" i="6"/>
  <c r="K7" i="6"/>
  <c r="C8" i="6"/>
  <c r="D8" i="6"/>
  <c r="E8" i="6"/>
  <c r="F8" i="6"/>
  <c r="G8" i="6"/>
  <c r="H8" i="6"/>
  <c r="I8" i="6"/>
  <c r="J8" i="6"/>
  <c r="K8" i="6"/>
  <c r="C9" i="6"/>
  <c r="D9" i="6"/>
  <c r="E9" i="6"/>
  <c r="F9" i="6"/>
  <c r="G9" i="6"/>
  <c r="H9" i="6"/>
  <c r="I9" i="6"/>
  <c r="J9" i="6"/>
  <c r="K9" i="6"/>
  <c r="C10" i="6"/>
  <c r="D10" i="6"/>
  <c r="E10" i="6"/>
  <c r="F10" i="6"/>
  <c r="G10" i="6"/>
  <c r="H10" i="6"/>
  <c r="I10" i="6"/>
  <c r="J10" i="6"/>
  <c r="K10" i="6"/>
  <c r="C11" i="6"/>
  <c r="D11" i="6"/>
  <c r="E11" i="6"/>
  <c r="F11" i="6"/>
  <c r="G11" i="6"/>
  <c r="H11" i="6"/>
  <c r="I11" i="6"/>
  <c r="J11" i="6"/>
  <c r="K11" i="6"/>
  <c r="C12" i="6"/>
  <c r="D12" i="6"/>
  <c r="E12" i="6"/>
  <c r="F12" i="6"/>
  <c r="G12" i="6"/>
  <c r="H12" i="6"/>
  <c r="I12" i="6"/>
  <c r="J12" i="6"/>
  <c r="K12" i="6"/>
  <c r="C13" i="6"/>
  <c r="D13" i="6"/>
  <c r="E13" i="6"/>
  <c r="F13" i="6"/>
  <c r="G13" i="6"/>
  <c r="H13" i="6"/>
  <c r="I13" i="6"/>
  <c r="J13" i="6"/>
  <c r="K13" i="6"/>
  <c r="C14" i="6"/>
  <c r="D14" i="6"/>
  <c r="E14" i="6"/>
  <c r="F14" i="6"/>
  <c r="G14" i="6"/>
  <c r="H14" i="6"/>
  <c r="I14" i="6"/>
  <c r="J14" i="6"/>
  <c r="K14" i="6"/>
  <c r="C15" i="6"/>
  <c r="D15" i="6"/>
  <c r="E15" i="6"/>
  <c r="F15" i="6"/>
  <c r="G15" i="6"/>
  <c r="H15" i="6"/>
  <c r="I15" i="6"/>
  <c r="J15" i="6"/>
  <c r="K15" i="6"/>
  <c r="C16" i="6"/>
  <c r="D16" i="6"/>
  <c r="E16" i="6"/>
  <c r="F16" i="6"/>
  <c r="G16" i="6"/>
  <c r="H16" i="6"/>
  <c r="I16" i="6"/>
  <c r="J16" i="6"/>
  <c r="K16" i="6"/>
  <c r="C17" i="6"/>
  <c r="D17" i="6"/>
  <c r="E17" i="6"/>
  <c r="F17" i="6"/>
  <c r="G17" i="6"/>
  <c r="H17" i="6"/>
  <c r="I17" i="6"/>
  <c r="J17" i="6"/>
  <c r="K17" i="6"/>
  <c r="C18" i="6"/>
  <c r="D18" i="6"/>
  <c r="E18" i="6"/>
  <c r="F18" i="6"/>
  <c r="G18" i="6"/>
  <c r="H18" i="6"/>
  <c r="I18" i="6"/>
  <c r="J18" i="6"/>
  <c r="K18" i="6"/>
  <c r="C19" i="6"/>
  <c r="D19" i="6"/>
  <c r="E19" i="6"/>
  <c r="F19" i="6"/>
  <c r="G19" i="6"/>
  <c r="H19" i="6"/>
  <c r="I19" i="6"/>
  <c r="J19" i="6"/>
  <c r="K19" i="6"/>
  <c r="C20" i="6"/>
  <c r="D20" i="6"/>
  <c r="E20" i="6"/>
  <c r="F20" i="6"/>
  <c r="G20" i="6"/>
  <c r="H20" i="6"/>
  <c r="I20" i="6"/>
  <c r="J20" i="6"/>
  <c r="K20" i="6"/>
  <c r="C21" i="6"/>
  <c r="D21" i="6"/>
  <c r="E21" i="6"/>
  <c r="F21" i="6"/>
  <c r="G21" i="6"/>
  <c r="H21" i="6"/>
  <c r="I21" i="6"/>
  <c r="J21" i="6"/>
  <c r="K21" i="6"/>
  <c r="C22" i="6"/>
  <c r="D22" i="6"/>
  <c r="E22" i="6"/>
  <c r="F22" i="6"/>
  <c r="G22" i="6"/>
  <c r="H22" i="6"/>
  <c r="I22" i="6"/>
  <c r="J22" i="6"/>
  <c r="K22" i="6"/>
  <c r="C23" i="6"/>
  <c r="D23" i="6"/>
  <c r="E23" i="6"/>
  <c r="F23" i="6"/>
  <c r="G23" i="6"/>
  <c r="H23" i="6"/>
  <c r="I23" i="6"/>
  <c r="J23" i="6"/>
  <c r="K23" i="6"/>
  <c r="C24" i="6"/>
  <c r="D24" i="6"/>
  <c r="E24" i="6"/>
  <c r="F24" i="6"/>
  <c r="G24" i="6"/>
  <c r="H24" i="6"/>
  <c r="I24" i="6"/>
  <c r="J24" i="6"/>
  <c r="K24" i="6"/>
  <c r="C25" i="6"/>
  <c r="D25" i="6"/>
  <c r="E25" i="6"/>
  <c r="F25" i="6"/>
  <c r="G25" i="6"/>
  <c r="H25" i="6"/>
  <c r="I25" i="6"/>
  <c r="J25" i="6"/>
  <c r="K25" i="6"/>
  <c r="C26" i="6"/>
  <c r="D26" i="6"/>
  <c r="E26" i="6"/>
  <c r="F26" i="6"/>
  <c r="G26" i="6"/>
  <c r="H26" i="6"/>
  <c r="I26" i="6"/>
  <c r="J26" i="6"/>
  <c r="K26" i="6"/>
  <c r="C27" i="6"/>
  <c r="D27" i="6"/>
  <c r="E27" i="6"/>
  <c r="F27" i="6"/>
  <c r="G27" i="6"/>
  <c r="H27" i="6"/>
  <c r="I27" i="6"/>
  <c r="J27" i="6"/>
  <c r="K27" i="6"/>
  <c r="C28" i="6"/>
  <c r="D28" i="6"/>
  <c r="E28" i="6"/>
  <c r="F28" i="6"/>
  <c r="G28" i="6"/>
  <c r="H28" i="6"/>
  <c r="I28" i="6"/>
  <c r="J28" i="6"/>
  <c r="K28" i="6"/>
  <c r="C29" i="6"/>
  <c r="D29" i="6"/>
  <c r="E29" i="6"/>
  <c r="F29" i="6"/>
  <c r="G29" i="6"/>
  <c r="H29" i="6"/>
  <c r="I29" i="6"/>
  <c r="J29" i="6"/>
  <c r="K29" i="6"/>
  <c r="C30" i="6"/>
  <c r="D30" i="6"/>
  <c r="E30" i="6"/>
  <c r="F30" i="6"/>
  <c r="G30" i="6"/>
  <c r="H30" i="6"/>
  <c r="I30" i="6"/>
  <c r="J30" i="6"/>
  <c r="K30" i="6"/>
  <c r="C31" i="6"/>
  <c r="D31" i="6"/>
  <c r="E31" i="6"/>
  <c r="F31" i="6"/>
  <c r="G31" i="6"/>
  <c r="H31" i="6"/>
  <c r="I31" i="6"/>
  <c r="J31" i="6"/>
  <c r="K31" i="6"/>
  <c r="C32" i="6"/>
  <c r="D32" i="6"/>
  <c r="E32" i="6"/>
  <c r="F32" i="6"/>
  <c r="G32" i="6"/>
  <c r="H32" i="6"/>
  <c r="I32" i="6"/>
  <c r="J32" i="6"/>
  <c r="K32" i="6"/>
  <c r="C33" i="6"/>
  <c r="D33" i="6"/>
  <c r="E33" i="6"/>
  <c r="F33" i="6"/>
  <c r="G33" i="6"/>
  <c r="H33" i="6"/>
  <c r="I33" i="6"/>
  <c r="J33" i="6"/>
  <c r="K33" i="6"/>
  <c r="C34" i="6"/>
  <c r="D34" i="6"/>
  <c r="E34" i="6"/>
  <c r="F34" i="6"/>
  <c r="G34" i="6"/>
  <c r="H34" i="6"/>
  <c r="I34" i="6"/>
  <c r="J34" i="6"/>
  <c r="K34" i="6"/>
  <c r="C35" i="6"/>
  <c r="D35" i="6"/>
  <c r="E35" i="6"/>
  <c r="F35" i="6"/>
  <c r="G35" i="6"/>
  <c r="H35" i="6"/>
  <c r="I35" i="6"/>
  <c r="J35" i="6"/>
  <c r="K35" i="6"/>
  <c r="C36" i="6"/>
  <c r="D36" i="6"/>
  <c r="E36" i="6"/>
  <c r="F36" i="6"/>
  <c r="G36" i="6"/>
  <c r="H36" i="6"/>
  <c r="I36" i="6"/>
  <c r="J36" i="6"/>
  <c r="K36" i="6"/>
  <c r="C37" i="6"/>
  <c r="D37" i="6"/>
  <c r="E37" i="6"/>
  <c r="F37" i="6"/>
  <c r="G37" i="6"/>
  <c r="H37" i="6"/>
  <c r="I37" i="6"/>
  <c r="J37" i="6"/>
  <c r="K37" i="6"/>
  <c r="C38" i="6"/>
  <c r="D38" i="6"/>
  <c r="E38" i="6"/>
  <c r="F38" i="6"/>
  <c r="G38" i="6"/>
  <c r="H38" i="6"/>
  <c r="I38" i="6"/>
  <c r="J38" i="6"/>
  <c r="K38" i="6"/>
  <c r="C39" i="6"/>
  <c r="D39" i="6"/>
  <c r="E39" i="6"/>
  <c r="F39" i="6"/>
  <c r="G39" i="6"/>
  <c r="H39" i="6"/>
  <c r="I39" i="6"/>
  <c r="J39" i="6"/>
  <c r="K39" i="6"/>
  <c r="C40" i="6"/>
  <c r="D40" i="6"/>
  <c r="E40" i="6"/>
  <c r="F40" i="6"/>
  <c r="G40" i="6"/>
  <c r="H40" i="6"/>
  <c r="I40" i="6"/>
  <c r="J40" i="6"/>
  <c r="K40" i="6"/>
  <c r="C41" i="6"/>
  <c r="D41" i="6"/>
  <c r="E41" i="6"/>
  <c r="F41" i="6"/>
  <c r="G41" i="6"/>
  <c r="H41" i="6"/>
  <c r="I41" i="6"/>
  <c r="J41" i="6"/>
  <c r="K41" i="6"/>
  <c r="C42" i="6"/>
  <c r="D42" i="6"/>
  <c r="E42" i="6"/>
  <c r="F42" i="6"/>
  <c r="G42" i="6"/>
  <c r="H42" i="6"/>
  <c r="I42" i="6"/>
  <c r="J42" i="6"/>
  <c r="K42" i="6"/>
  <c r="C43" i="6"/>
  <c r="D43" i="6"/>
  <c r="E43" i="6"/>
  <c r="F43" i="6"/>
  <c r="G43" i="6"/>
  <c r="H43" i="6"/>
  <c r="I43" i="6"/>
  <c r="J43" i="6"/>
  <c r="K43" i="6"/>
  <c r="C44" i="6"/>
  <c r="D44" i="6"/>
  <c r="E44" i="6"/>
  <c r="F44" i="6"/>
  <c r="G44" i="6"/>
  <c r="H44" i="6"/>
  <c r="I44" i="6"/>
  <c r="J44" i="6"/>
  <c r="K44" i="6"/>
  <c r="C45" i="6"/>
  <c r="D45" i="6"/>
  <c r="E45" i="6"/>
  <c r="F45" i="6"/>
  <c r="G45" i="6"/>
  <c r="H45" i="6"/>
  <c r="I45" i="6"/>
  <c r="J45" i="6"/>
  <c r="K45" i="6"/>
  <c r="C46" i="6"/>
  <c r="D46" i="6"/>
  <c r="E46" i="6"/>
  <c r="F46" i="6"/>
  <c r="G46" i="6"/>
  <c r="H46" i="6"/>
  <c r="I46" i="6"/>
  <c r="J46" i="6"/>
  <c r="K46" i="6"/>
  <c r="C47" i="6"/>
  <c r="D47" i="6"/>
  <c r="E47" i="6"/>
  <c r="F47" i="6"/>
  <c r="G47" i="6"/>
  <c r="H47" i="6"/>
  <c r="I47" i="6"/>
  <c r="J47" i="6"/>
  <c r="K47" i="6"/>
  <c r="C48" i="6"/>
  <c r="D48" i="6"/>
  <c r="E48" i="6"/>
  <c r="F48" i="6"/>
  <c r="G48" i="6"/>
  <c r="H48" i="6"/>
  <c r="I48" i="6"/>
  <c r="J48" i="6"/>
  <c r="K48" i="6"/>
  <c r="C49" i="6"/>
  <c r="D49" i="6"/>
  <c r="E49" i="6"/>
  <c r="F49" i="6"/>
  <c r="G49" i="6"/>
  <c r="H49" i="6"/>
  <c r="I49" i="6"/>
  <c r="J49" i="6"/>
  <c r="K49" i="6"/>
  <c r="C50" i="6"/>
  <c r="D50" i="6"/>
  <c r="E50" i="6"/>
  <c r="F50" i="6"/>
  <c r="G50" i="6"/>
  <c r="H50" i="6"/>
  <c r="I50" i="6"/>
  <c r="J50" i="6"/>
  <c r="K50" i="6"/>
  <c r="C51" i="6"/>
  <c r="D51" i="6"/>
  <c r="E51" i="6"/>
  <c r="F51" i="6"/>
  <c r="G51" i="6"/>
  <c r="H51" i="6"/>
  <c r="I51" i="6"/>
  <c r="J51" i="6"/>
  <c r="K51" i="6"/>
  <c r="C52" i="6"/>
  <c r="D52" i="6"/>
  <c r="E52" i="6"/>
  <c r="F52" i="6"/>
  <c r="G52" i="6"/>
  <c r="H52" i="6"/>
  <c r="I52" i="6"/>
  <c r="J52" i="6"/>
  <c r="K52" i="6"/>
  <c r="C53" i="6"/>
  <c r="D53" i="6"/>
  <c r="E53" i="6"/>
  <c r="F53" i="6"/>
  <c r="G53" i="6"/>
  <c r="H53" i="6"/>
  <c r="I53" i="6"/>
  <c r="J53" i="6"/>
  <c r="K53" i="6"/>
  <c r="C54" i="6"/>
  <c r="D54" i="6"/>
  <c r="E54" i="6"/>
  <c r="F54" i="6"/>
  <c r="G54" i="6"/>
  <c r="H54" i="6"/>
  <c r="I54" i="6"/>
  <c r="J54" i="6"/>
  <c r="K54" i="6"/>
  <c r="C55" i="6"/>
  <c r="D55" i="6"/>
  <c r="E55" i="6"/>
  <c r="F55" i="6"/>
  <c r="G55" i="6"/>
  <c r="H55" i="6"/>
  <c r="I55" i="6"/>
  <c r="J55" i="6"/>
  <c r="K55" i="6"/>
  <c r="C56" i="6"/>
  <c r="D56" i="6"/>
  <c r="E56" i="6"/>
  <c r="F56" i="6"/>
  <c r="G56" i="6"/>
  <c r="H56" i="6"/>
  <c r="I56" i="6"/>
  <c r="J56" i="6"/>
  <c r="K56" i="6"/>
  <c r="C57" i="6"/>
  <c r="D57" i="6"/>
  <c r="E57" i="6"/>
  <c r="F57" i="6"/>
  <c r="G57" i="6"/>
  <c r="H57" i="6"/>
  <c r="I57" i="6"/>
  <c r="J57" i="6"/>
  <c r="K57" i="6"/>
  <c r="C58" i="6"/>
  <c r="D58" i="6"/>
  <c r="E58" i="6"/>
  <c r="F58" i="6"/>
  <c r="G58" i="6"/>
  <c r="H58" i="6"/>
  <c r="I58" i="6"/>
  <c r="J58" i="6"/>
  <c r="K58" i="6"/>
  <c r="C59" i="6"/>
  <c r="D59" i="6"/>
  <c r="E59" i="6"/>
  <c r="F59" i="6"/>
  <c r="G59" i="6"/>
  <c r="H59" i="6"/>
  <c r="I59" i="6"/>
  <c r="J59" i="6"/>
  <c r="K59" i="6"/>
  <c r="C60" i="6"/>
  <c r="D60" i="6"/>
  <c r="E60" i="6"/>
  <c r="F60" i="6"/>
  <c r="G60" i="6"/>
  <c r="H60" i="6"/>
  <c r="I60" i="6"/>
  <c r="J60" i="6"/>
  <c r="K60" i="6"/>
  <c r="C61" i="6"/>
  <c r="D61" i="6"/>
  <c r="E61" i="6"/>
  <c r="F61" i="6"/>
  <c r="G61" i="6"/>
  <c r="H61" i="6"/>
  <c r="I61" i="6"/>
  <c r="J61" i="6"/>
  <c r="K61" i="6"/>
  <c r="C62" i="6"/>
  <c r="D62" i="6"/>
  <c r="E62" i="6"/>
  <c r="F62" i="6"/>
  <c r="G62" i="6"/>
  <c r="H62" i="6"/>
  <c r="I62" i="6"/>
  <c r="J62" i="6"/>
  <c r="K62" i="6"/>
  <c r="C63" i="6"/>
  <c r="D63" i="6"/>
  <c r="E63" i="6"/>
  <c r="F63" i="6"/>
  <c r="G63" i="6"/>
  <c r="H63" i="6"/>
  <c r="I63" i="6"/>
  <c r="J63" i="6"/>
  <c r="K63" i="6"/>
  <c r="C64" i="6"/>
  <c r="D64" i="6"/>
  <c r="E64" i="6"/>
  <c r="F64" i="6"/>
  <c r="G64" i="6"/>
  <c r="H64" i="6"/>
  <c r="I64" i="6"/>
  <c r="J64" i="6"/>
  <c r="K64" i="6"/>
  <c r="C65" i="6"/>
  <c r="D65" i="6"/>
  <c r="E65" i="6"/>
  <c r="F65" i="6"/>
  <c r="G65" i="6"/>
  <c r="H65" i="6"/>
  <c r="I65" i="6"/>
  <c r="J65" i="6"/>
  <c r="K65" i="6"/>
  <c r="C66" i="6"/>
  <c r="D66" i="6"/>
  <c r="E66" i="6"/>
  <c r="F66" i="6"/>
  <c r="G66" i="6"/>
  <c r="H66" i="6"/>
  <c r="I66" i="6"/>
  <c r="J66" i="6"/>
  <c r="K66" i="6"/>
  <c r="C67" i="6"/>
  <c r="D67" i="6"/>
  <c r="E67" i="6"/>
  <c r="F67" i="6"/>
  <c r="G67" i="6"/>
  <c r="H67" i="6"/>
  <c r="I67" i="6"/>
  <c r="J67" i="6"/>
  <c r="K67" i="6"/>
  <c r="C68" i="6"/>
  <c r="D68" i="6"/>
  <c r="E68" i="6"/>
  <c r="F68" i="6"/>
  <c r="G68" i="6"/>
  <c r="H68" i="6"/>
  <c r="I68" i="6"/>
  <c r="J68" i="6"/>
  <c r="K68" i="6"/>
  <c r="C69" i="6"/>
  <c r="D69" i="6"/>
  <c r="E69" i="6"/>
  <c r="F69" i="6"/>
  <c r="G69" i="6"/>
  <c r="H69" i="6"/>
  <c r="I69" i="6"/>
  <c r="J69" i="6"/>
  <c r="K69" i="6"/>
  <c r="C70" i="6"/>
  <c r="D70" i="6"/>
  <c r="E70" i="6"/>
  <c r="F70" i="6"/>
  <c r="G70" i="6"/>
  <c r="H70" i="6"/>
  <c r="I70" i="6"/>
  <c r="J70" i="6"/>
  <c r="K70" i="6"/>
  <c r="C71" i="6"/>
  <c r="D71" i="6"/>
  <c r="E71" i="6"/>
  <c r="F71" i="6"/>
  <c r="G71" i="6"/>
  <c r="H71" i="6"/>
  <c r="I71" i="6"/>
  <c r="J71" i="6"/>
  <c r="K71" i="6"/>
  <c r="C72" i="6"/>
  <c r="D72" i="6"/>
  <c r="E72" i="6"/>
  <c r="F72" i="6"/>
  <c r="G72" i="6"/>
  <c r="H72" i="6"/>
  <c r="I72" i="6"/>
  <c r="J72" i="6"/>
  <c r="K72" i="6"/>
  <c r="C73" i="6"/>
  <c r="D73" i="6"/>
  <c r="E73" i="6"/>
  <c r="F73" i="6"/>
  <c r="G73" i="6"/>
  <c r="H73" i="6"/>
  <c r="I73" i="6"/>
  <c r="J73" i="6"/>
  <c r="K73" i="6"/>
  <c r="C74" i="6"/>
  <c r="D74" i="6"/>
  <c r="E74" i="6"/>
  <c r="F74" i="6"/>
  <c r="G74" i="6"/>
  <c r="H74" i="6"/>
  <c r="I74" i="6"/>
  <c r="J74" i="6"/>
  <c r="K74" i="6"/>
  <c r="C75" i="6"/>
  <c r="D75" i="6"/>
  <c r="E75" i="6"/>
  <c r="F75" i="6"/>
  <c r="G75" i="6"/>
  <c r="H75" i="6"/>
  <c r="I75" i="6"/>
  <c r="J75" i="6"/>
  <c r="K75" i="6"/>
  <c r="C76" i="6"/>
  <c r="D76" i="6"/>
  <c r="E76" i="6"/>
  <c r="F76" i="6"/>
  <c r="G76" i="6"/>
  <c r="H76" i="6"/>
  <c r="I76" i="6"/>
  <c r="J76" i="6"/>
  <c r="K76" i="6"/>
  <c r="C77" i="6"/>
  <c r="D77" i="6"/>
  <c r="E77" i="6"/>
  <c r="F77" i="6"/>
  <c r="G77" i="6"/>
  <c r="H77" i="6"/>
  <c r="I77" i="6"/>
  <c r="J77" i="6"/>
  <c r="K77" i="6"/>
  <c r="C78" i="6"/>
  <c r="D78" i="6"/>
  <c r="E78" i="6"/>
  <c r="F78" i="6"/>
  <c r="G78" i="6"/>
  <c r="H78" i="6"/>
  <c r="I78" i="6"/>
  <c r="J78" i="6"/>
  <c r="K78" i="6"/>
  <c r="C79" i="6"/>
  <c r="D79" i="6"/>
  <c r="E79" i="6"/>
  <c r="F79" i="6"/>
  <c r="G79" i="6"/>
  <c r="H79" i="6"/>
  <c r="I79" i="6"/>
  <c r="J79" i="6"/>
  <c r="K79" i="6"/>
  <c r="C80" i="6"/>
  <c r="D80" i="6"/>
  <c r="E80" i="6"/>
  <c r="F80" i="6"/>
  <c r="G80" i="6"/>
  <c r="H80" i="6"/>
  <c r="I80" i="6"/>
  <c r="J80" i="6"/>
  <c r="K80" i="6"/>
  <c r="C81" i="6"/>
  <c r="D81" i="6"/>
  <c r="E81" i="6"/>
  <c r="F81" i="6"/>
  <c r="G81" i="6"/>
  <c r="H81" i="6"/>
  <c r="I81" i="6"/>
  <c r="J81" i="6"/>
  <c r="K81" i="6"/>
  <c r="C82" i="6"/>
  <c r="D82" i="6"/>
  <c r="E82" i="6"/>
  <c r="F82" i="6"/>
  <c r="G82" i="6"/>
  <c r="H82" i="6"/>
  <c r="I82" i="6"/>
  <c r="J82" i="6"/>
  <c r="K82" i="6"/>
  <c r="C83" i="6"/>
  <c r="D83" i="6"/>
  <c r="E83" i="6"/>
  <c r="F83" i="6"/>
  <c r="G83" i="6"/>
  <c r="H83" i="6"/>
  <c r="I83" i="6"/>
  <c r="J83" i="6"/>
  <c r="K83" i="6"/>
  <c r="C84" i="6"/>
  <c r="D84" i="6"/>
  <c r="E84" i="6"/>
  <c r="F84" i="6"/>
  <c r="G84" i="6"/>
  <c r="H84" i="6"/>
  <c r="I84" i="6"/>
  <c r="J84" i="6"/>
  <c r="K84" i="6"/>
  <c r="C85" i="6"/>
  <c r="D85" i="6"/>
  <c r="E85" i="6"/>
  <c r="F85" i="6"/>
  <c r="G85" i="6"/>
  <c r="H85" i="6"/>
  <c r="I85" i="6"/>
  <c r="J85" i="6"/>
  <c r="K85" i="6"/>
  <c r="C86" i="6"/>
  <c r="D86" i="6"/>
  <c r="E86" i="6"/>
  <c r="F86" i="6"/>
  <c r="G86" i="6"/>
  <c r="H86" i="6"/>
  <c r="I86" i="6"/>
  <c r="J86" i="6"/>
  <c r="K86" i="6"/>
  <c r="C87" i="6"/>
  <c r="D87" i="6"/>
  <c r="E87" i="6"/>
  <c r="F87" i="6"/>
  <c r="G87" i="6"/>
  <c r="H87" i="6"/>
  <c r="I87" i="6"/>
  <c r="J87" i="6"/>
  <c r="K87" i="6"/>
  <c r="C88" i="6"/>
  <c r="D88" i="6"/>
  <c r="E88" i="6"/>
  <c r="F88" i="6"/>
  <c r="G88" i="6"/>
  <c r="H88" i="6"/>
  <c r="I88" i="6"/>
  <c r="J88" i="6"/>
  <c r="K88" i="6"/>
  <c r="C89" i="6"/>
  <c r="D89" i="6"/>
  <c r="E89" i="6"/>
  <c r="F89" i="6"/>
  <c r="G89" i="6"/>
  <c r="H89" i="6"/>
  <c r="I89" i="6"/>
  <c r="J89" i="6"/>
  <c r="K89" i="6"/>
  <c r="C90" i="6"/>
  <c r="D90" i="6"/>
  <c r="E90" i="6"/>
  <c r="F90" i="6"/>
  <c r="G90" i="6"/>
  <c r="H90" i="6"/>
  <c r="I90" i="6"/>
  <c r="J90" i="6"/>
  <c r="K90" i="6"/>
  <c r="C91" i="6"/>
  <c r="D91" i="6"/>
  <c r="E91" i="6"/>
  <c r="F91" i="6"/>
  <c r="G91" i="6"/>
  <c r="H91" i="6"/>
  <c r="I91" i="6"/>
  <c r="J91" i="6"/>
  <c r="K91" i="6"/>
  <c r="C92" i="6"/>
  <c r="D92" i="6"/>
  <c r="E92" i="6"/>
  <c r="F92" i="6"/>
  <c r="G92" i="6"/>
  <c r="H92" i="6"/>
  <c r="I92" i="6"/>
  <c r="J92" i="6"/>
  <c r="K92" i="6"/>
  <c r="C93" i="6"/>
  <c r="D93" i="6"/>
  <c r="E93" i="6"/>
  <c r="F93" i="6"/>
  <c r="G93" i="6"/>
  <c r="H93" i="6"/>
  <c r="I93" i="6"/>
  <c r="J93" i="6"/>
  <c r="K93" i="6"/>
  <c r="C94" i="6"/>
  <c r="D94" i="6"/>
  <c r="E94" i="6"/>
  <c r="F94" i="6"/>
  <c r="G94" i="6"/>
  <c r="H94" i="6"/>
  <c r="I94" i="6"/>
  <c r="J94" i="6"/>
  <c r="K94" i="6"/>
  <c r="C95" i="6"/>
  <c r="D95" i="6"/>
  <c r="E95" i="6"/>
  <c r="F95" i="6"/>
  <c r="G95" i="6"/>
  <c r="H95" i="6"/>
  <c r="I95" i="6"/>
  <c r="J95" i="6"/>
  <c r="K95" i="6"/>
  <c r="C96" i="6"/>
  <c r="D96" i="6"/>
  <c r="E96" i="6"/>
  <c r="F96" i="6"/>
  <c r="G96" i="6"/>
  <c r="H96" i="6"/>
  <c r="I96" i="6"/>
  <c r="J96" i="6"/>
  <c r="K96" i="6"/>
  <c r="C97" i="6"/>
  <c r="D97" i="6"/>
  <c r="E97" i="6"/>
  <c r="F97" i="6"/>
  <c r="G97" i="6"/>
  <c r="H97" i="6"/>
  <c r="I97" i="6"/>
  <c r="J97" i="6"/>
  <c r="K97" i="6"/>
  <c r="C98" i="6"/>
  <c r="D98" i="6"/>
  <c r="E98" i="6"/>
  <c r="F98" i="6"/>
  <c r="G98" i="6"/>
  <c r="H98" i="6"/>
  <c r="I98" i="6"/>
  <c r="J98" i="6"/>
  <c r="K98" i="6"/>
  <c r="C99" i="6"/>
  <c r="D99" i="6"/>
  <c r="E99" i="6"/>
  <c r="F99" i="6"/>
  <c r="G99" i="6"/>
  <c r="H99" i="6"/>
  <c r="I99" i="6"/>
  <c r="J99" i="6"/>
  <c r="K99" i="6"/>
  <c r="C100" i="6"/>
  <c r="D100" i="6"/>
  <c r="E100" i="6"/>
  <c r="F100" i="6"/>
  <c r="G100" i="6"/>
  <c r="H100" i="6"/>
  <c r="I100" i="6"/>
  <c r="J100" i="6"/>
  <c r="K100" i="6"/>
  <c r="C101" i="6"/>
  <c r="D101" i="6"/>
  <c r="E101" i="6"/>
  <c r="F101" i="6"/>
  <c r="G101" i="6"/>
  <c r="H101" i="6"/>
  <c r="I101" i="6"/>
  <c r="J101" i="6"/>
  <c r="K101" i="6"/>
  <c r="C102" i="6"/>
  <c r="D102" i="6"/>
  <c r="E102" i="6"/>
  <c r="F102" i="6"/>
  <c r="G102" i="6"/>
  <c r="H102" i="6"/>
  <c r="I102" i="6"/>
  <c r="J102" i="6"/>
  <c r="K102" i="6"/>
  <c r="C103" i="6"/>
  <c r="D103" i="6"/>
  <c r="E103" i="6"/>
  <c r="F103" i="6"/>
  <c r="G103" i="6"/>
  <c r="H103" i="6"/>
  <c r="I103" i="6"/>
  <c r="J103" i="6"/>
  <c r="K103" i="6"/>
  <c r="C104" i="6"/>
  <c r="D104" i="6"/>
  <c r="E104" i="6"/>
  <c r="F104" i="6"/>
  <c r="G104" i="6"/>
  <c r="H104" i="6"/>
  <c r="I104" i="6"/>
  <c r="J104" i="6"/>
  <c r="K104" i="6"/>
  <c r="C105" i="6"/>
  <c r="D105" i="6"/>
  <c r="E105" i="6"/>
  <c r="F105" i="6"/>
  <c r="G105" i="6"/>
  <c r="H105" i="6"/>
  <c r="I105" i="6"/>
  <c r="J105" i="6"/>
  <c r="K105" i="6"/>
  <c r="C106" i="6"/>
  <c r="D106" i="6"/>
  <c r="E106" i="6"/>
  <c r="F106" i="6"/>
  <c r="G106" i="6"/>
  <c r="H106" i="6"/>
  <c r="I106" i="6"/>
  <c r="J106" i="6"/>
  <c r="K106" i="6"/>
  <c r="C107" i="6"/>
  <c r="D107" i="6"/>
  <c r="E107" i="6"/>
  <c r="F107" i="6"/>
  <c r="G107" i="6"/>
  <c r="H107" i="6"/>
  <c r="I107" i="6"/>
  <c r="J107" i="6"/>
  <c r="K107" i="6"/>
  <c r="C108" i="6"/>
  <c r="D108" i="6"/>
  <c r="E108" i="6"/>
  <c r="F108" i="6"/>
  <c r="G108" i="6"/>
  <c r="H108" i="6"/>
  <c r="I108" i="6"/>
  <c r="J108" i="6"/>
  <c r="K108" i="6"/>
  <c r="C109" i="6"/>
  <c r="D109" i="6"/>
  <c r="E109" i="6"/>
  <c r="F109" i="6"/>
  <c r="G109" i="6"/>
  <c r="H109" i="6"/>
  <c r="I109" i="6"/>
  <c r="J109" i="6"/>
  <c r="K109" i="6"/>
  <c r="C110" i="6"/>
  <c r="D110" i="6"/>
  <c r="E110" i="6"/>
  <c r="F110" i="6"/>
  <c r="G110" i="6"/>
  <c r="H110" i="6"/>
  <c r="I110" i="6"/>
  <c r="J110" i="6"/>
  <c r="K110" i="6"/>
  <c r="C111" i="6"/>
  <c r="D111" i="6"/>
  <c r="E111" i="6"/>
  <c r="F111" i="6"/>
  <c r="G111" i="6"/>
  <c r="H111" i="6"/>
  <c r="I111" i="6"/>
  <c r="J111" i="6"/>
  <c r="K111" i="6"/>
  <c r="C112" i="6"/>
  <c r="D112" i="6"/>
  <c r="E112" i="6"/>
  <c r="F112" i="6"/>
  <c r="G112" i="6"/>
  <c r="H112" i="6"/>
  <c r="I112" i="6"/>
  <c r="J112" i="6"/>
  <c r="K112" i="6"/>
  <c r="C113" i="6"/>
  <c r="D113" i="6"/>
  <c r="E113" i="6"/>
  <c r="F113" i="6"/>
  <c r="G113" i="6"/>
  <c r="H113" i="6"/>
  <c r="I113" i="6"/>
  <c r="J113" i="6"/>
  <c r="K113" i="6"/>
  <c r="C114" i="6"/>
  <c r="D114" i="6"/>
  <c r="E114" i="6"/>
  <c r="F114" i="6"/>
  <c r="G114" i="6"/>
  <c r="H114" i="6"/>
  <c r="I114" i="6"/>
  <c r="J114" i="6"/>
  <c r="K114" i="6"/>
  <c r="C115" i="6"/>
  <c r="D115" i="6"/>
  <c r="E115" i="6"/>
  <c r="F115" i="6"/>
  <c r="G115" i="6"/>
  <c r="H115" i="6"/>
  <c r="I115" i="6"/>
  <c r="J115" i="6"/>
  <c r="K115" i="6"/>
  <c r="C116" i="6"/>
  <c r="D116" i="6"/>
  <c r="E116" i="6"/>
  <c r="F116" i="6"/>
  <c r="G116" i="6"/>
  <c r="H116" i="6"/>
  <c r="I116" i="6"/>
  <c r="J116" i="6"/>
  <c r="K116" i="6"/>
  <c r="C117" i="6"/>
  <c r="D117" i="6"/>
  <c r="E117" i="6"/>
  <c r="F117" i="6"/>
  <c r="G117" i="6"/>
  <c r="H117" i="6"/>
  <c r="I117" i="6"/>
  <c r="J117" i="6"/>
  <c r="K117" i="6"/>
  <c r="C118" i="6"/>
  <c r="D118" i="6"/>
  <c r="E118" i="6"/>
  <c r="F118" i="6"/>
  <c r="G118" i="6"/>
  <c r="H118" i="6"/>
  <c r="I118" i="6"/>
  <c r="J118" i="6"/>
  <c r="K118" i="6"/>
  <c r="C119" i="6"/>
  <c r="D119" i="6"/>
  <c r="E119" i="6"/>
  <c r="F119" i="6"/>
  <c r="G119" i="6"/>
  <c r="H119" i="6"/>
  <c r="I119" i="6"/>
  <c r="J119" i="6"/>
  <c r="K119" i="6"/>
  <c r="C120" i="6"/>
  <c r="D120" i="6"/>
  <c r="E120" i="6"/>
  <c r="F120" i="6"/>
  <c r="G120" i="6"/>
  <c r="H120" i="6"/>
  <c r="I120" i="6"/>
  <c r="J120" i="6"/>
  <c r="K120" i="6"/>
  <c r="C121" i="6"/>
  <c r="D121" i="6"/>
  <c r="E121" i="6"/>
  <c r="F121" i="6"/>
  <c r="G121" i="6"/>
  <c r="H121" i="6"/>
  <c r="I121" i="6"/>
  <c r="J121" i="6"/>
  <c r="K121" i="6"/>
  <c r="C122" i="6"/>
  <c r="D122" i="6"/>
  <c r="E122" i="6"/>
  <c r="F122" i="6"/>
  <c r="G122" i="6"/>
  <c r="H122" i="6"/>
  <c r="I122" i="6"/>
  <c r="J122" i="6"/>
  <c r="K122" i="6"/>
  <c r="C123" i="6"/>
  <c r="D123" i="6"/>
  <c r="E123" i="6"/>
  <c r="F123" i="6"/>
  <c r="G123" i="6"/>
  <c r="H123" i="6"/>
  <c r="I123" i="6"/>
  <c r="J123" i="6"/>
  <c r="K123" i="6"/>
  <c r="C124" i="6"/>
  <c r="D124" i="6"/>
  <c r="E124" i="6"/>
  <c r="F124" i="6"/>
  <c r="G124" i="6"/>
  <c r="H124" i="6"/>
  <c r="I124" i="6"/>
  <c r="J124" i="6"/>
  <c r="K124" i="6"/>
  <c r="C125" i="6"/>
  <c r="D125" i="6"/>
  <c r="E125" i="6"/>
  <c r="F125" i="6"/>
  <c r="G125" i="6"/>
  <c r="H125" i="6"/>
  <c r="I125" i="6"/>
  <c r="J125" i="6"/>
  <c r="K125" i="6"/>
  <c r="C126" i="6"/>
  <c r="D126" i="6"/>
  <c r="E126" i="6"/>
  <c r="F126" i="6"/>
  <c r="G126" i="6"/>
  <c r="H126" i="6"/>
  <c r="I126" i="6"/>
  <c r="J126" i="6"/>
  <c r="K126" i="6"/>
  <c r="C127" i="6"/>
  <c r="D127" i="6"/>
  <c r="E127" i="6"/>
  <c r="F127" i="6"/>
  <c r="G127" i="6"/>
  <c r="H127" i="6"/>
  <c r="I127" i="6"/>
  <c r="J127" i="6"/>
  <c r="K127" i="6"/>
  <c r="C128" i="6"/>
  <c r="D128" i="6"/>
  <c r="E128" i="6"/>
  <c r="F128" i="6"/>
  <c r="G128" i="6"/>
  <c r="H128" i="6"/>
  <c r="I128" i="6"/>
  <c r="J128" i="6"/>
  <c r="K128" i="6"/>
  <c r="C129" i="6"/>
  <c r="D129" i="6"/>
  <c r="E129" i="6"/>
  <c r="F129" i="6"/>
  <c r="G129" i="6"/>
  <c r="H129" i="6"/>
  <c r="I129" i="6"/>
  <c r="J129" i="6"/>
  <c r="K129" i="6"/>
  <c r="K5" i="6"/>
  <c r="C5" i="6"/>
  <c r="L4" i="13"/>
  <c r="D5" i="6"/>
  <c r="E5" i="6"/>
  <c r="F5" i="6"/>
  <c r="G5" i="6"/>
  <c r="H5" i="6"/>
  <c r="I5" i="6"/>
  <c r="J5" i="6"/>
  <c r="A30" i="3" l="1"/>
  <c r="A120" i="6"/>
  <c r="B120" i="6"/>
  <c r="A121" i="6"/>
  <c r="B121" i="6"/>
  <c r="A122" i="6"/>
  <c r="B122" i="6"/>
  <c r="A123" i="6"/>
  <c r="B123" i="6"/>
  <c r="A124" i="6"/>
  <c r="B124" i="6"/>
  <c r="A125" i="6"/>
  <c r="B125" i="6"/>
  <c r="A126" i="6"/>
  <c r="B126" i="6"/>
  <c r="A127" i="6"/>
  <c r="B127" i="6"/>
  <c r="A128" i="6"/>
  <c r="B128" i="6"/>
  <c r="A129" i="6"/>
  <c r="B129" i="6"/>
  <c r="D117" i="1" l="1"/>
  <c r="E117" i="1" s="1"/>
  <c r="D118" i="1"/>
  <c r="D119" i="1"/>
  <c r="E119" i="1" s="1"/>
  <c r="D120" i="1"/>
  <c r="E120" i="1" s="1"/>
  <c r="D121" i="1"/>
  <c r="E121" i="1" s="1"/>
  <c r="D122" i="1"/>
  <c r="D123" i="1"/>
  <c r="D124" i="1"/>
  <c r="E124" i="1" s="1"/>
  <c r="D125" i="1"/>
  <c r="D126" i="1"/>
  <c r="E126" i="1" s="1"/>
  <c r="D127" i="1"/>
  <c r="E127" i="1" s="1"/>
  <c r="D128" i="1"/>
  <c r="E128" i="1" s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C32" i="1"/>
  <c r="B32" i="1"/>
  <c r="D157" i="1"/>
  <c r="E157" i="1"/>
  <c r="D156" i="1"/>
  <c r="E156" i="1" s="1"/>
  <c r="D96" i="1"/>
  <c r="E96" i="1" s="1"/>
  <c r="D97" i="1"/>
  <c r="E97" i="1" s="1"/>
  <c r="D98" i="1"/>
  <c r="E98" i="1"/>
  <c r="D99" i="1"/>
  <c r="E99" i="1"/>
  <c r="D100" i="1"/>
  <c r="E100" i="1" s="1"/>
  <c r="D72" i="1"/>
  <c r="E72" i="1" s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4" i="1"/>
  <c r="A33" i="1"/>
  <c r="A34" i="1"/>
  <c r="A35" i="1"/>
  <c r="A36" i="1"/>
  <c r="A37" i="1"/>
  <c r="A38" i="1"/>
  <c r="A39" i="1"/>
  <c r="A40" i="1"/>
  <c r="A41" i="1"/>
  <c r="A42" i="1"/>
  <c r="A43" i="1"/>
  <c r="A19" i="1"/>
  <c r="A18" i="1"/>
  <c r="A30" i="1"/>
  <c r="D16" i="1"/>
  <c r="E16" i="1" s="1"/>
  <c r="D44" i="1" l="1"/>
  <c r="E44" i="1" s="1"/>
  <c r="D15" i="1" l="1"/>
  <c r="A4" i="6" l="1"/>
  <c r="K4" i="6"/>
  <c r="A119" i="6"/>
  <c r="B119" i="6"/>
  <c r="A105" i="6"/>
  <c r="B105" i="6"/>
  <c r="A106" i="6"/>
  <c r="B106" i="6"/>
  <c r="A107" i="6"/>
  <c r="B107" i="6"/>
  <c r="A108" i="6"/>
  <c r="B108" i="6"/>
  <c r="A109" i="6"/>
  <c r="B109" i="6"/>
  <c r="A110" i="6"/>
  <c r="B110" i="6"/>
  <c r="A111" i="6"/>
  <c r="B111" i="6"/>
  <c r="A112" i="6"/>
  <c r="B112" i="6"/>
  <c r="A113" i="6"/>
  <c r="B113" i="6"/>
  <c r="A114" i="6"/>
  <c r="B114" i="6"/>
  <c r="A115" i="6"/>
  <c r="B115" i="6"/>
  <c r="A116" i="6"/>
  <c r="B116" i="6"/>
  <c r="A117" i="6"/>
  <c r="B117" i="6"/>
  <c r="A118" i="6"/>
  <c r="B118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5" i="6"/>
  <c r="D145" i="1" l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C59" i="1"/>
  <c r="C73" i="1"/>
  <c r="C87" i="1"/>
  <c r="C101" i="1"/>
  <c r="C115" i="1"/>
  <c r="C129" i="1"/>
  <c r="C143" i="1"/>
  <c r="C157" i="1"/>
  <c r="E143" i="1" l="1"/>
  <c r="D143" i="1"/>
  <c r="B143" i="1"/>
  <c r="E115" i="1"/>
  <c r="D115" i="1"/>
  <c r="B115" i="1"/>
  <c r="E87" i="1"/>
  <c r="D87" i="1"/>
  <c r="B87" i="1"/>
  <c r="E59" i="1"/>
  <c r="D59" i="1"/>
  <c r="B59" i="1"/>
  <c r="E31" i="1"/>
  <c r="D31" i="1"/>
  <c r="C31" i="1"/>
  <c r="B31" i="1"/>
  <c r="B157" i="1"/>
  <c r="E129" i="1"/>
  <c r="D129" i="1"/>
  <c r="B129" i="1"/>
  <c r="E101" i="1"/>
  <c r="D101" i="1"/>
  <c r="B101" i="1"/>
  <c r="E73" i="1"/>
  <c r="D73" i="1"/>
  <c r="B73" i="1"/>
  <c r="E45" i="1"/>
  <c r="D45" i="1"/>
  <c r="C45" i="1"/>
  <c r="B45" i="1"/>
  <c r="E17" i="1"/>
  <c r="D17" i="1"/>
  <c r="C17" i="1"/>
  <c r="B17" i="1"/>
  <c r="B101" i="6"/>
  <c r="B102" i="6"/>
  <c r="B103" i="6"/>
  <c r="B104" i="6"/>
  <c r="B6" i="6" l="1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5" i="6"/>
  <c r="C4" i="6"/>
  <c r="A2" i="9"/>
  <c r="A2" i="6"/>
  <c r="A2" i="5"/>
  <c r="J4" i="6"/>
  <c r="I4" i="6"/>
  <c r="H4" i="6"/>
  <c r="G4" i="6"/>
  <c r="F4" i="6"/>
  <c r="E4" i="6"/>
  <c r="D4" i="6"/>
  <c r="D144" i="1"/>
  <c r="E144" i="1" s="1"/>
  <c r="D116" i="1"/>
  <c r="E11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A32" i="1"/>
  <c r="A29" i="1"/>
  <c r="A28" i="1"/>
  <c r="A27" i="1"/>
  <c r="A26" i="1"/>
  <c r="A25" i="1"/>
  <c r="A24" i="1"/>
  <c r="A23" i="1"/>
  <c r="A22" i="1"/>
  <c r="A21" i="1"/>
  <c r="A20" i="1"/>
  <c r="E15" i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A29" i="3"/>
  <c r="A28" i="3"/>
  <c r="A25" i="3"/>
  <c r="A24" i="3"/>
  <c r="A23" i="3"/>
  <c r="A22" i="3"/>
  <c r="A21" i="3"/>
  <c r="A20" i="3"/>
  <c r="A19" i="3"/>
  <c r="A18" i="3"/>
  <c r="A17" i="3"/>
  <c r="A16" i="3"/>
  <c r="D32" i="1" l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</calcChain>
</file>

<file path=xl/sharedStrings.xml><?xml version="1.0" encoding="utf-8"?>
<sst xmlns="http://schemas.openxmlformats.org/spreadsheetml/2006/main" count="1111" uniqueCount="435">
  <si>
    <t>Scottish Budget 2025-26 Levels 1, 2 and 3</t>
  </si>
  <si>
    <t>Contents</t>
  </si>
  <si>
    <t>Unless otherwise stated, this spreadsheet compares this year's budget figures with the previous year's budget figures.</t>
  </si>
  <si>
    <t>TME, Resource, Capital and AME</t>
  </si>
  <si>
    <t>Table 11: Non-Cash (Ringfenced) Cash Terms</t>
  </si>
  <si>
    <t>Table 12: Non-Cash (Ringfenced) - Real Terms</t>
  </si>
  <si>
    <t xml:space="preserve">Budget 2025-26: </t>
  </si>
  <si>
    <t>Table 1: Total Managed Expenditure - Cash Terms</t>
  </si>
  <si>
    <t>2025-26 Budget - £m</t>
  </si>
  <si>
    <t>Change 2024-25 to 2025-26 - £m</t>
  </si>
  <si>
    <t>Change 2024-25 to 2025-26 - %</t>
  </si>
  <si>
    <t>Health and Social Care</t>
  </si>
  <si>
    <t>Social Justice</t>
  </si>
  <si>
    <t>Net Zero and Energy</t>
  </si>
  <si>
    <t>Education &amp; Skills</t>
  </si>
  <si>
    <t>Justice and Home Affairs</t>
  </si>
  <si>
    <t>Transport</t>
  </si>
  <si>
    <t>Rural Affairs, Land Reform and Islands</t>
  </si>
  <si>
    <t>Constitution, External Affairs and Culture</t>
  </si>
  <si>
    <t>Finance and Local Government</t>
  </si>
  <si>
    <t>Deputy First Minister, Economy and Gaelic</t>
  </si>
  <si>
    <t>Crown Office and Procurator Fiscal Service</t>
  </si>
  <si>
    <t>Scottish Parliament &amp; Audit</t>
  </si>
  <si>
    <t xml:space="preserve">Total </t>
  </si>
  <si>
    <t>Table 2: Total Managed Expenditure - Real Terms</t>
  </si>
  <si>
    <t>Table 3: Resource and Capital - Cash Terms</t>
  </si>
  <si>
    <t>Table 4: Resource and Capital - Real Terms</t>
  </si>
  <si>
    <t>Table 5: Fiscal Resource - Cash Terms</t>
  </si>
  <si>
    <t>Table 6: Fiscal Resource - Real Terms</t>
  </si>
  <si>
    <t>Table 7: Capital (inc Financial Transactions) - Cash Terms</t>
  </si>
  <si>
    <t>Table 8: Capital - Real Terms</t>
  </si>
  <si>
    <t>Table 9: Annually Managed Expenditure - Cash Terms</t>
  </si>
  <si>
    <t>Table 10: Annually Managed Expenditure - Real Terms</t>
  </si>
  <si>
    <t>Table 11: Non Cash - Cash Terms</t>
  </si>
  <si>
    <t>Table 12: Non-cash - Real Terms</t>
  </si>
  <si>
    <t>Table 13: Comparison of Outturn data - 2015-16 to 2023-24 Cash terms</t>
  </si>
  <si>
    <t>Portfolio</t>
  </si>
  <si>
    <t>Budget heading</t>
  </si>
  <si>
    <t>2015-16 Outurn £m</t>
  </si>
  <si>
    <t>2016-17 Outurn £m</t>
  </si>
  <si>
    <t>2017-18 Outurn £m</t>
  </si>
  <si>
    <t>2018-19 Outurn £m</t>
  </si>
  <si>
    <t>2019-20 Outurn £m</t>
  </si>
  <si>
    <t>2020-21* Outurn £m</t>
  </si>
  <si>
    <t>2021-22* Outurn £m</t>
  </si>
  <si>
    <t>2022-23 Outurn £m</t>
  </si>
  <si>
    <t>2023-24 Outurn 
£m</t>
  </si>
  <si>
    <t>Health</t>
  </si>
  <si>
    <t>Sport (1)</t>
  </si>
  <si>
    <t>Food Standards Scotland</t>
  </si>
  <si>
    <t>Total Health and Social Care</t>
  </si>
  <si>
    <t>Local Government*</t>
  </si>
  <si>
    <t>Scottish Public Pensions Agency</t>
  </si>
  <si>
    <t>Other Finance</t>
  </si>
  <si>
    <t>Planning</t>
  </si>
  <si>
    <t>Governance and Reform</t>
  </si>
  <si>
    <t>Consumer Policy and Advice</t>
  </si>
  <si>
    <t>Accountant In Bankruptcy</t>
  </si>
  <si>
    <t>Registers of Scotland</t>
  </si>
  <si>
    <t>Revenue Scotland</t>
  </si>
  <si>
    <t>Scottish Fiscal Commission</t>
  </si>
  <si>
    <t>Consumer Scotland</t>
  </si>
  <si>
    <t>Corporate Running Costs</t>
  </si>
  <si>
    <t>Financial Transactions Repayments</t>
  </si>
  <si>
    <t>Total Finance and Local Government</t>
  </si>
  <si>
    <t>Third Sector Infrastructure and Development</t>
  </si>
  <si>
    <t>Housing and Building Standards</t>
  </si>
  <si>
    <t>Cladding Remediation</t>
  </si>
  <si>
    <t>Tackling Child Poverty and Social Justice</t>
  </si>
  <si>
    <t>Office of the Scottish Charity Regulator</t>
  </si>
  <si>
    <t>Scottish Housing Regulator</t>
  </si>
  <si>
    <t>Equality, Inclusion and Human Rights</t>
  </si>
  <si>
    <t>Social Security</t>
  </si>
  <si>
    <t>Social Security Assistance</t>
  </si>
  <si>
    <t>Ukrainian Resettlement</t>
  </si>
  <si>
    <t>Housing and Regeneration</t>
  </si>
  <si>
    <t>Connected Communities</t>
  </si>
  <si>
    <t>Scottish Futures Fund (SJC&amp;PR)</t>
  </si>
  <si>
    <t>Welfare Reform Mitigation</t>
  </si>
  <si>
    <t>Social Justice &amp; Regeneration</t>
  </si>
  <si>
    <t>Total Social Justice</t>
  </si>
  <si>
    <t>Education and Skills</t>
  </si>
  <si>
    <t>Learning</t>
  </si>
  <si>
    <t>Education Reform</t>
  </si>
  <si>
    <t>Education Scotland</t>
  </si>
  <si>
    <t>Children and Families</t>
  </si>
  <si>
    <t>Higher Education and Student Support</t>
  </si>
  <si>
    <t>Scottish Funding Council</t>
  </si>
  <si>
    <t>Lifelong Learning and Skills</t>
  </si>
  <si>
    <t>Advanced Learning and Science</t>
  </si>
  <si>
    <t>Early Learning &amp; Childcare Programme</t>
  </si>
  <si>
    <t>Skills &amp; Training</t>
  </si>
  <si>
    <t>Total Education and Skills</t>
  </si>
  <si>
    <t>Community Justice</t>
  </si>
  <si>
    <t>Judiciary</t>
  </si>
  <si>
    <t>Criminal Injuries Compensation</t>
  </si>
  <si>
    <t>Legal Aid</t>
  </si>
  <si>
    <t>Police Central Government</t>
  </si>
  <si>
    <t>Safer and Stronger Communities</t>
  </si>
  <si>
    <t>Police and Fire Pensions</t>
  </si>
  <si>
    <t>Scottish Prison Service</t>
  </si>
  <si>
    <t>Justice Analysis and Digital Transformation</t>
  </si>
  <si>
    <t>Civil Law and Legal System</t>
  </si>
  <si>
    <t>Renewal, Recovery and Transformation Fund</t>
  </si>
  <si>
    <t>Secure Scotland and Veterans</t>
  </si>
  <si>
    <t>Victim and Witness Support</t>
  </si>
  <si>
    <t>Miscellaneous</t>
  </si>
  <si>
    <t>Scottish Police Authority</t>
  </si>
  <si>
    <t>Scottish Fire and Rescue Services</t>
  </si>
  <si>
    <t>Scottish Courts and Tribunal Service</t>
  </si>
  <si>
    <t>Total Justice and Home Affairs</t>
  </si>
  <si>
    <t>Rail Services</t>
  </si>
  <si>
    <t>Concessionary Fares and Bus Services</t>
  </si>
  <si>
    <t>Active Travel, Low Carbon and Other Transport Policy</t>
  </si>
  <si>
    <t>Trunk Road Network: Safety, Adaptation, Maintenance and Improvement</t>
  </si>
  <si>
    <t>Ferry Services</t>
  </si>
  <si>
    <t>Air Services</t>
  </si>
  <si>
    <t>Total Transport</t>
  </si>
  <si>
    <t xml:space="preserve">Rural Affairs, Land Reform and Islands </t>
  </si>
  <si>
    <t>Digital</t>
  </si>
  <si>
    <t>Digital Public Services, Committees, Commissions and Other Expenditure</t>
  </si>
  <si>
    <t>Employability</t>
  </si>
  <si>
    <t>Enterprise, Trade and Investment</t>
  </si>
  <si>
    <t>Rural Economy Enterprise</t>
  </si>
  <si>
    <t>European Structural Funds</t>
  </si>
  <si>
    <t>European Regional Development Fund</t>
  </si>
  <si>
    <t>ESF Programme Operation</t>
  </si>
  <si>
    <t>Economic and Scientific Advice</t>
  </si>
  <si>
    <t>Organisational Readiness</t>
  </si>
  <si>
    <t>Government Business and Constitutional Relations</t>
  </si>
  <si>
    <t>Regeneration</t>
  </si>
  <si>
    <t>Scottish National Investment Bank</t>
  </si>
  <si>
    <t>Cities Investment and Strategy</t>
  </si>
  <si>
    <t>Ferguson Marine</t>
  </si>
  <si>
    <t>Tourism</t>
  </si>
  <si>
    <t>Tourism and Major Events</t>
  </si>
  <si>
    <t>Gaelic</t>
  </si>
  <si>
    <t>Redress, Relations and Response</t>
  </si>
  <si>
    <t>Total Deputy First Minister, Economy and Gaelic</t>
  </si>
  <si>
    <t>Agricultural Support and Related</t>
  </si>
  <si>
    <t>Rural Services</t>
  </si>
  <si>
    <t>Marine Funding</t>
  </si>
  <si>
    <t xml:space="preserve">Fisheries </t>
  </si>
  <si>
    <t>Marine</t>
  </si>
  <si>
    <t>Islands</t>
  </si>
  <si>
    <t>Land Reform</t>
  </si>
  <si>
    <t xml:space="preserve">Forestry Commission </t>
  </si>
  <si>
    <t>Scottish Forestry</t>
  </si>
  <si>
    <t>Forestry and Land Scotland</t>
  </si>
  <si>
    <t>Natural Resources and Peatland</t>
  </si>
  <si>
    <t>Research Analysis and Other Services</t>
  </si>
  <si>
    <t xml:space="preserve">Total Rural Affairs, Land Reform and Islands </t>
  </si>
  <si>
    <t>Offshore Wind Supply Chain</t>
  </si>
  <si>
    <t>Energy Transitions</t>
  </si>
  <si>
    <t>Energy Efficiency and Decarbonisation</t>
  </si>
  <si>
    <t>Environmental Services</t>
  </si>
  <si>
    <t>Environmental Standards Scotland</t>
  </si>
  <si>
    <t xml:space="preserve">Climate Change </t>
  </si>
  <si>
    <t>Scottish Water</t>
  </si>
  <si>
    <t>Green Economy</t>
  </si>
  <si>
    <t>Total Net Zero and Energy</t>
  </si>
  <si>
    <t>Arts and Culture</t>
  </si>
  <si>
    <t>External Affairs</t>
  </si>
  <si>
    <t>Historic Environment and Architecture</t>
  </si>
  <si>
    <t>National Records of Scotland</t>
  </si>
  <si>
    <t>Historic Environment  Scotland</t>
  </si>
  <si>
    <t>Culture and Major Events</t>
  </si>
  <si>
    <t>Historic Scotland</t>
  </si>
  <si>
    <t>Total Constitution, External Affairs and Culture</t>
  </si>
  <si>
    <t>Administration</t>
  </si>
  <si>
    <t>Total Administration</t>
  </si>
  <si>
    <t>Total Crown Office and Procurator Fiscal Service</t>
  </si>
  <si>
    <t>Total</t>
  </si>
  <si>
    <t xml:space="preserve">Total Scottish Government </t>
  </si>
  <si>
    <t>Table 14: Comparison of Outturn data - 2015-16 to 2023-24 Real terms (2024-25 prices)</t>
  </si>
  <si>
    <t>2024-25 - £m</t>
  </si>
  <si>
    <t>2025-26 - £m (real)</t>
  </si>
  <si>
    <t>Real terms change - £m</t>
  </si>
  <si>
    <t>Real terms change - %</t>
  </si>
  <si>
    <t>Notes</t>
  </si>
  <si>
    <t>Miscellaneous Other Services and Resource income*</t>
  </si>
  <si>
    <t>The Miscellaneous Other Services and Resource income budget line in 2024-25 includes funding adjustments set out in the Autumn Budget Revision with recurring funding now transferred to NHS Boards core budgets in 2025-26.</t>
  </si>
  <si>
    <t>General Revenue Grant</t>
  </si>
  <si>
    <t>-</t>
  </si>
  <si>
    <t>Cost of Providing Student Loans (RAB Charge) (Non-Cash)</t>
  </si>
  <si>
    <t>Scottish Teachers Pension Scheme</t>
  </si>
  <si>
    <t>NHS Pension Scheme</t>
  </si>
  <si>
    <t>Digital Connectivity</t>
  </si>
  <si>
    <t>Capitalised Interest</t>
  </si>
  <si>
    <t>HE Resource</t>
  </si>
  <si>
    <t>Social Security Advice, Policy and Programme</t>
  </si>
  <si>
    <t>Innovation, Entreprenurship and International Trade and Investment</t>
  </si>
  <si>
    <t>Student Support &amp; Tuition Fee Payments</t>
  </si>
  <si>
    <t>Scottish Adult Disability Living Allowance</t>
  </si>
  <si>
    <t>Non-Domestic Rates</t>
  </si>
  <si>
    <t>Support for Active and Sustainable Travel</t>
  </si>
  <si>
    <t>Zero Waste</t>
  </si>
  <si>
    <t>Specific Resource Grants</t>
  </si>
  <si>
    <t>Net College Capital</t>
  </si>
  <si>
    <t>College Capital Expenditure</t>
  </si>
  <si>
    <t>Trunk Road Depreciation</t>
  </si>
  <si>
    <t>Operating Expenditure</t>
  </si>
  <si>
    <t>Network Infrastructure</t>
  </si>
  <si>
    <t>Police Pensions</t>
  </si>
  <si>
    <t>Children's Rights, Protection &amp; Justice</t>
  </si>
  <si>
    <t>NatureScot</t>
  </si>
  <si>
    <t>Fire Pensions</t>
  </si>
  <si>
    <t>Scottish Government Capital Projects</t>
  </si>
  <si>
    <t>College Operational Expenditure</t>
  </si>
  <si>
    <t>Support for Bus Services</t>
  </si>
  <si>
    <t>Less Income</t>
  </si>
  <si>
    <t>Pillar 1 - Basic payments</t>
  </si>
  <si>
    <t>Agricultural Reform Programme</t>
  </si>
  <si>
    <t>Social Security Scotland</t>
  </si>
  <si>
    <t>Digital Health and Care</t>
  </si>
  <si>
    <t>Industrial Injuries Disablement Scheme</t>
  </si>
  <si>
    <t>Skills Development Scotland</t>
  </si>
  <si>
    <t>Nature Restoration</t>
  </si>
  <si>
    <t>Interest on Voted Loans</t>
  </si>
  <si>
    <t>Agri Environment Measures</t>
  </si>
  <si>
    <t>Digital Strategy</t>
  </si>
  <si>
    <t>Scottish Enterprise</t>
  </si>
  <si>
    <t>Disclosure Scotland Expenditure</t>
  </si>
  <si>
    <t>Voted Loans</t>
  </si>
  <si>
    <t>FLS Capital</t>
  </si>
  <si>
    <t>Trunk Road Network PPP Payments</t>
  </si>
  <si>
    <t>Community Led Local Delivery</t>
  </si>
  <si>
    <t>Pillar 1 - Greening payments</t>
  </si>
  <si>
    <t>Agency Administration Costs</t>
  </si>
  <si>
    <t>Mental Health Services</t>
  </si>
  <si>
    <t>HE FTs Income</t>
  </si>
  <si>
    <t>Net College Resource</t>
  </si>
  <si>
    <t>Scottish Futures Trust</t>
  </si>
  <si>
    <t>Building Standards</t>
  </si>
  <si>
    <t>Operational Costs</t>
  </si>
  <si>
    <t>Convergence Funding</t>
  </si>
  <si>
    <t>Student Loan Interest Subsidy to Bank</t>
  </si>
  <si>
    <t>Less Favoured Area Support Scheme</t>
  </si>
  <si>
    <t>National Parks</t>
  </si>
  <si>
    <t>Police Investigation and Review Commissioner</t>
  </si>
  <si>
    <t>Royal Botanic Garden, Edinburgh</t>
  </si>
  <si>
    <t>Alcohol and Drugs Policy</t>
  </si>
  <si>
    <t>FLS Resource</t>
  </si>
  <si>
    <t>Pillar 1 - Other payments</t>
  </si>
  <si>
    <t>Student Loans Company Administration Costs</t>
  </si>
  <si>
    <t>Highlands and Islands Enterprise</t>
  </si>
  <si>
    <t>Severe Disablement Allowance</t>
  </si>
  <si>
    <t>Sportscotland</t>
  </si>
  <si>
    <t>Skills</t>
  </si>
  <si>
    <t>Office Costs</t>
  </si>
  <si>
    <t>Animal Health</t>
  </si>
  <si>
    <t>Procurement Shared Services</t>
  </si>
  <si>
    <t>Police Support Services</t>
  </si>
  <si>
    <t>Finance FTs</t>
  </si>
  <si>
    <t>Veterinary Surveillance</t>
  </si>
  <si>
    <t>South of Scotland Enterprise</t>
  </si>
  <si>
    <t>Best Start Grant</t>
  </si>
  <si>
    <t>Fisheries Harbour Grant</t>
  </si>
  <si>
    <t>Active, Healthy Lives</t>
  </si>
  <si>
    <t xml:space="preserve">Other Arts and Activity  </t>
  </si>
  <si>
    <t>Tay Bridge Authority</t>
  </si>
  <si>
    <t>Technical Assistance</t>
  </si>
  <si>
    <t>Stronger Communities</t>
  </si>
  <si>
    <t>SAAS Capital</t>
  </si>
  <si>
    <t>Private Water</t>
  </si>
  <si>
    <t>Justice Transformation</t>
  </si>
  <si>
    <t>Job Start Payment</t>
  </si>
  <si>
    <t>Science and Advice for Scottish Agriculture</t>
  </si>
  <si>
    <t>British Irish Council</t>
  </si>
  <si>
    <t>Science Engagement and Advice</t>
  </si>
  <si>
    <t>Forestry</t>
  </si>
  <si>
    <t>Rural Economy and Communities</t>
  </si>
  <si>
    <t>Crofting Assitance</t>
  </si>
  <si>
    <t>Business Development</t>
  </si>
  <si>
    <t>Planning &amp; Environmental Appeals</t>
  </si>
  <si>
    <t>Digital Economy</t>
  </si>
  <si>
    <t>HE FTs</t>
  </si>
  <si>
    <t>College Capital Receipts</t>
  </si>
  <si>
    <t>Public Information and Engagement</t>
  </si>
  <si>
    <t>Funding held for agreement of Council Tax Freeze</t>
  </si>
  <si>
    <t>Revenue Consequences of NPD</t>
  </si>
  <si>
    <t>Outcomes Framework</t>
  </si>
  <si>
    <t>Financial Transactions</t>
  </si>
  <si>
    <t>Marine EU Income</t>
  </si>
  <si>
    <t>Islands Bonds</t>
  </si>
  <si>
    <t>EU Income</t>
  </si>
  <si>
    <t>EU Fisheries Grants</t>
  </si>
  <si>
    <t>EC Receipts</t>
  </si>
  <si>
    <t>Carbon Neutral Islands</t>
  </si>
  <si>
    <t>Strategic Transport Projects Review</t>
  </si>
  <si>
    <t>Edinburgh Tram Inquiry</t>
  </si>
  <si>
    <t>Scottish Land Commission</t>
  </si>
  <si>
    <t>Drinking Water Quality Regulator</t>
  </si>
  <si>
    <t>Highlands and Islands Airports Limited</t>
  </si>
  <si>
    <t>Economic and Other Surveys</t>
  </si>
  <si>
    <t>Marine Fund Scotland</t>
  </si>
  <si>
    <t>Crofting Commission</t>
  </si>
  <si>
    <t>Agricultural &amp; Horticultural Advice &amp; Support</t>
  </si>
  <si>
    <t>Smartcard Programme</t>
  </si>
  <si>
    <t>Student Awards Agency for Scotland Operating Costs</t>
  </si>
  <si>
    <t>Growth Accelerator</t>
  </si>
  <si>
    <t>Scottish Environmental Protection Agency</t>
  </si>
  <si>
    <t>Forest Research (Cross Border Services)</t>
  </si>
  <si>
    <t>Depreciation</t>
  </si>
  <si>
    <t>Local Government Advice and Policy</t>
  </si>
  <si>
    <t>Capital Expenditure</t>
  </si>
  <si>
    <t>Office of the Chief Economic Adviser</t>
  </si>
  <si>
    <t>National Performing Companies</t>
  </si>
  <si>
    <t>Fuel Poverty and Housing Quality</t>
  </si>
  <si>
    <t>Capital Receipts</t>
  </si>
  <si>
    <t>Support for Air Services</t>
  </si>
  <si>
    <t>Young Carer Grant</t>
  </si>
  <si>
    <t>Other Police Funding</t>
  </si>
  <si>
    <t>Justice Analytical Services</t>
  </si>
  <si>
    <t>Economic Strategy</t>
  </si>
  <si>
    <t>Criminal Injuries Administration Costs</t>
  </si>
  <si>
    <t>International and European Relations</t>
  </si>
  <si>
    <t xml:space="preserve">Case related </t>
  </si>
  <si>
    <t>Best Start Foods</t>
  </si>
  <si>
    <t>Scottish Funding Council Administration</t>
  </si>
  <si>
    <t>Scotland Act Implementation</t>
  </si>
  <si>
    <t>Education Analytical Services</t>
  </si>
  <si>
    <t>Programmes of Research</t>
  </si>
  <si>
    <t>Third Sector Funding</t>
  </si>
  <si>
    <t>Audit Scotland</t>
  </si>
  <si>
    <t>ARE Operations</t>
  </si>
  <si>
    <t>Strategic Policy, Research and Sponsorship</t>
  </si>
  <si>
    <t>Energy</t>
  </si>
  <si>
    <t>Funeral Support Payment</t>
  </si>
  <si>
    <t>NHS Impairments (AME)</t>
  </si>
  <si>
    <t>Architecture and Design Scotland</t>
  </si>
  <si>
    <t>College Not for Profit (NPD) Expenditure</t>
  </si>
  <si>
    <t>Food Industry Support</t>
  </si>
  <si>
    <t>Student Loan Sale Subsidy Impairment Adjustment</t>
  </si>
  <si>
    <t>Exchequer and Finance</t>
  </si>
  <si>
    <t>Hydro Nations</t>
  </si>
  <si>
    <t>Capital</t>
  </si>
  <si>
    <t>Islands Plan</t>
  </si>
  <si>
    <t>Centrally Managed Costs</t>
  </si>
  <si>
    <t>Scottish Child Payment</t>
  </si>
  <si>
    <t>Communities Analysis</t>
  </si>
  <si>
    <t>HE Capital</t>
  </si>
  <si>
    <t>Child Winter Heating Payment</t>
  </si>
  <si>
    <t>College Depreciation Costs</t>
  </si>
  <si>
    <t>CIC Scheme</t>
  </si>
  <si>
    <t>Agency Administration</t>
  </si>
  <si>
    <t>Winter Heating Payment</t>
  </si>
  <si>
    <t>Historic Environment Scotland</t>
  </si>
  <si>
    <t>Just Transition Fund</t>
  </si>
  <si>
    <t>Programme and Running costs</t>
  </si>
  <si>
    <t>CARES Recovery</t>
  </si>
  <si>
    <t>Health Improvement and Protection</t>
  </si>
  <si>
    <t>College Operational Income</t>
  </si>
  <si>
    <t>Lifelong Learning</t>
  </si>
  <si>
    <t>General Capital Grant</t>
  </si>
  <si>
    <t>Pharmaceutical Services</t>
  </si>
  <si>
    <t>Judicial Salaries</t>
  </si>
  <si>
    <t>Enterprise</t>
  </si>
  <si>
    <t>Scottish Welfare Fund - Adminstration</t>
  </si>
  <si>
    <t>Major Events</t>
  </si>
  <si>
    <t>Carer’s Allowance Supplement</t>
  </si>
  <si>
    <t>Early Years</t>
  </si>
  <si>
    <t>Woodland Grants</t>
  </si>
  <si>
    <t>Scottish Parliament</t>
  </si>
  <si>
    <t>Legal Aid Administration</t>
  </si>
  <si>
    <t>Scottish Canals</t>
  </si>
  <si>
    <t>Community Eyecare</t>
  </si>
  <si>
    <t>Offender Services</t>
  </si>
  <si>
    <t>National Cultural Collections</t>
  </si>
  <si>
    <t>Legal Aid Fund</t>
  </si>
  <si>
    <t>Quality and Improvement</t>
  </si>
  <si>
    <t>Staff Costs</t>
  </si>
  <si>
    <t>Zero Waste Scotland</t>
  </si>
  <si>
    <t>Low Carbon Transport Loan Schemes</t>
  </si>
  <si>
    <t>Environmental Quality</t>
  </si>
  <si>
    <t>Low Carbon Programmes</t>
  </si>
  <si>
    <t>Agricultural Transformation</t>
  </si>
  <si>
    <t>Critical Safety, Maintenance and Infrastructure</t>
  </si>
  <si>
    <t>Curriculum</t>
  </si>
  <si>
    <t>Travel Strategy and Innovation</t>
  </si>
  <si>
    <t>Support for Ferry Services</t>
  </si>
  <si>
    <t>Creating Positive Futures</t>
  </si>
  <si>
    <t>Creative Scotland</t>
  </si>
  <si>
    <t xml:space="preserve">Climate Action and Policy </t>
  </si>
  <si>
    <t>Office of the Chief Social Work Adviser</t>
  </si>
  <si>
    <t>Resource</t>
  </si>
  <si>
    <t>Concessionary Fares</t>
  </si>
  <si>
    <t>Scottish Welfare Fund</t>
  </si>
  <si>
    <t>Improvement, Attainment &amp; Wellbeing</t>
  </si>
  <si>
    <t>Capital Land and Works</t>
  </si>
  <si>
    <t>Carer Support Payment</t>
  </si>
  <si>
    <t>Rail Infrastructure Improvement and Rolling Stock Projects</t>
  </si>
  <si>
    <t>General Medical Services</t>
  </si>
  <si>
    <t>Care Experience - Whole Family Wellbeing</t>
  </si>
  <si>
    <t>Early Learning and Childcare</t>
  </si>
  <si>
    <t>Net Student Loans Advanced</t>
  </si>
  <si>
    <t>General Dental Services</t>
  </si>
  <si>
    <t>Pension Age Disability Payment</t>
  </si>
  <si>
    <t>Vessels and Piers</t>
  </si>
  <si>
    <t>Student Loan Fair Value Adjustment</t>
  </si>
  <si>
    <t xml:space="preserve">Pension Age Winter Heating Payment </t>
  </si>
  <si>
    <t>Education and Training</t>
  </si>
  <si>
    <t>Specific Capital Grants</t>
  </si>
  <si>
    <t>Reform and Improvement Measures</t>
  </si>
  <si>
    <t>Housing Support</t>
  </si>
  <si>
    <t>Child Disability Payment</t>
  </si>
  <si>
    <t>More Homes</t>
  </si>
  <si>
    <t>Health Capital Investment</t>
  </si>
  <si>
    <t xml:space="preserve">Capital </t>
  </si>
  <si>
    <t>NHS National Boards</t>
  </si>
  <si>
    <t>Adult Disability Payment</t>
  </si>
  <si>
    <t>Workforce, Infrastructure &amp; Digital</t>
  </si>
  <si>
    <t>National Care Service / Adult Social Care**</t>
  </si>
  <si>
    <t>Funding is transferred to Local Government as part of the Autumn Budget Revision to deliver health and social care services.</t>
  </si>
  <si>
    <t>NHS Territorial Boards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</si>
  <si>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</si>
  <si>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</si>
  <si>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</si>
  <si>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</si>
  <si>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</si>
  <si>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</si>
  <si>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</si>
  <si>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</si>
  <si>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</si>
  <si>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</si>
  <si>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</si>
  <si>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</si>
  <si>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</si>
  <si>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</si>
  <si>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</si>
  <si>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Table 15: Level 3 headings ranked by size of real terms change in £m (2024-25 to 2025-26)</t>
  </si>
  <si>
    <t>2024-25 ABR - £m</t>
  </si>
  <si>
    <t>The information in this spreadsheet is based on the data published by the Scottish Government on 4 December 2024.</t>
  </si>
  <si>
    <t>Please note:</t>
  </si>
  <si>
    <t>As a change to previous year sheets “TME, Resource, Capital and AME” and “Level 3 ranked by change” compares the 2025-26 budget to the 2024 Autumn budget review.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</si>
</sst>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0;\(#,##0.00\)"/>
    <numFmt numFmtId="165" formatCode="#,##0.0"/>
    <numFmt numFmtId="166" formatCode="0.0%"/>
    <numFmt numFmtId="167" formatCode="0.0"/>
    <numFmt numFmtId="168" formatCode="_-* #,##0.0_-;\-* #,##0.0_-;_-* &quot;-&quot;??_-;_-@_-"/>
    <numFmt numFmtId="169" formatCode="0.000000000"/>
    <numFmt numFmtId="170" formatCode="0.000000000000000"/>
    <numFmt numFmtId="171" formatCode="_-* #,##0.0_-;\-* #,##0.0_-;_-* &quot;-&quot;?_-;_-@_-"/>
    <numFmt numFmtId="172" formatCode="0.00000"/>
    <numFmt numFmtId="173" formatCode="0.00000000"/>
    <numFmt numFmtId="174" formatCode="0.000000000000"/>
  </numFmts>
  <fonts count="32"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20"/>
      <name val="Arial"/>
      <family val="2"/>
    </font>
    <font>
      <u/>
      <sz val="14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8"/>
      <name val="Clan-News"/>
      <family val="2"/>
    </font>
    <font>
      <sz val="10"/>
      <name val="Clan-News"/>
      <family val="2"/>
    </font>
    <font>
      <b/>
      <sz val="10"/>
      <name val="Clan-News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u/>
      <sz val="20"/>
      <color theme="1"/>
      <name val="Arial"/>
      <family val="2"/>
    </font>
    <font>
      <sz val="14"/>
      <color theme="0"/>
      <name val="Arial"/>
      <family val="2"/>
    </font>
    <font>
      <b/>
      <u/>
      <sz val="12"/>
      <color theme="0"/>
      <name val="Arial"/>
      <family val="2"/>
    </font>
    <font>
      <b/>
      <u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0"/>
      <name val="Arial"/>
      <family val="2"/>
    </font>
    <font>
      <sz val="20"/>
      <color theme="1"/>
      <name val="Arial"/>
      <family val="2"/>
    </font>
    <font>
      <u/>
      <sz val="12"/>
      <color theme="1"/>
      <name val="Arial"/>
      <family val="2"/>
    </font>
    <font>
      <b/>
      <sz val="20"/>
      <color theme="5"/>
      <name val="Arial"/>
      <family val="2"/>
    </font>
    <font>
      <b/>
      <sz val="10"/>
      <color theme="0"/>
      <name val="Clan-News"/>
      <family val="2"/>
    </font>
    <font>
      <sz val="12"/>
      <color theme="1"/>
      <name val="Arial"/>
      <family val="2"/>
    </font>
    <font>
      <sz val="12"/>
      <color rgb="FF333333"/>
      <name val="Arial"/>
      <family val="2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58800012207406E-2"/>
      </left>
      <right style="thin">
        <color theme="0" tint="-4.9958800012207406E-2"/>
      </right>
      <top style="thin">
        <color theme="0" tint="-4.9958800012207406E-2"/>
      </top>
      <bottom style="thin">
        <color theme="0" tint="-4.9958800012207406E-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4.9958800012207406E-2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6" fillId="0" borderId="0" applyNumberFormat="0" applyFill="0" applyBorder="0">
      <protection locked="0"/>
    </xf>
    <xf numFmtId="0" fontId="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165" fontId="2" fillId="2" borderId="0" xfId="3" applyNumberFormat="1" applyFont="1" applyFill="1" applyAlignment="1">
      <alignment horizontal="right" vertical="top" wrapText="1"/>
    </xf>
    <xf numFmtId="0" fontId="18" fillId="2" borderId="0" xfId="0" applyFont="1" applyFill="1"/>
    <xf numFmtId="0" fontId="9" fillId="2" borderId="0" xfId="6" applyFont="1" applyFill="1" applyBorder="1" applyProtection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165" fontId="3" fillId="2" borderId="0" xfId="16" applyNumberFormat="1" applyFont="1" applyFill="1" applyAlignment="1">
      <alignment horizontal="right" vertical="top" wrapText="1"/>
    </xf>
    <xf numFmtId="165" fontId="10" fillId="2" borderId="0" xfId="16" applyNumberFormat="1" applyFont="1" applyFill="1" applyAlignment="1">
      <alignment horizontal="right" vertical="top" wrapText="1"/>
    </xf>
    <xf numFmtId="165" fontId="2" fillId="2" borderId="0" xfId="16" applyNumberFormat="1" applyFont="1" applyFill="1" applyAlignment="1">
      <alignment horizontal="right" vertical="top" wrapText="1"/>
    </xf>
    <xf numFmtId="165" fontId="7" fillId="2" borderId="0" xfId="16" applyNumberFormat="1" applyFont="1" applyFill="1" applyAlignment="1">
      <alignment horizontal="right" vertical="top" wrapText="1"/>
    </xf>
    <xf numFmtId="165" fontId="15" fillId="2" borderId="0" xfId="16" applyNumberFormat="1" applyFont="1" applyFill="1" applyAlignment="1">
      <alignment horizontal="right" vertical="top" wrapText="1"/>
    </xf>
    <xf numFmtId="0" fontId="11" fillId="2" borderId="0" xfId="0" applyFont="1" applyFill="1"/>
    <xf numFmtId="0" fontId="22" fillId="2" borderId="0" xfId="0" applyFont="1" applyFill="1"/>
    <xf numFmtId="0" fontId="0" fillId="2" borderId="1" xfId="0" applyFill="1" applyBorder="1"/>
    <xf numFmtId="0" fontId="9" fillId="2" borderId="1" xfId="6" applyFont="1" applyFill="1" applyBorder="1" applyProtection="1"/>
    <xf numFmtId="165" fontId="0" fillId="2" borderId="1" xfId="0" applyNumberFormat="1" applyFill="1" applyBorder="1"/>
    <xf numFmtId="0" fontId="17" fillId="2" borderId="1" xfId="0" applyFont="1" applyFill="1" applyBorder="1"/>
    <xf numFmtId="167" fontId="17" fillId="2" borderId="1" xfId="0" applyNumberFormat="1" applyFont="1" applyFill="1" applyBorder="1"/>
    <xf numFmtId="0" fontId="23" fillId="2" borderId="1" xfId="0" applyFont="1" applyFill="1" applyBorder="1"/>
    <xf numFmtId="0" fontId="0" fillId="2" borderId="2" xfId="0" applyFill="1" applyBorder="1"/>
    <xf numFmtId="0" fontId="18" fillId="2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164" fontId="16" fillId="3" borderId="0" xfId="3" applyNumberFormat="1" applyFont="1" applyFill="1" applyAlignment="1">
      <alignment vertical="top" wrapText="1"/>
    </xf>
    <xf numFmtId="0" fontId="16" fillId="3" borderId="5" xfId="16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6" fillId="2" borderId="0" xfId="6" applyFill="1" applyProtection="1"/>
    <xf numFmtId="165" fontId="23" fillId="2" borderId="1" xfId="0" applyNumberFormat="1" applyFont="1" applyFill="1" applyBorder="1"/>
    <xf numFmtId="0" fontId="0" fillId="2" borderId="0" xfId="0" applyFill="1" applyAlignment="1">
      <alignment horizontal="center"/>
    </xf>
    <xf numFmtId="0" fontId="7" fillId="2" borderId="0" xfId="6" applyFont="1" applyFill="1" applyProtection="1"/>
    <xf numFmtId="165" fontId="7" fillId="2" borderId="0" xfId="16" applyNumberFormat="1" applyFont="1" applyFill="1" applyAlignment="1">
      <alignment horizontal="right" wrapText="1"/>
    </xf>
    <xf numFmtId="0" fontId="0" fillId="2" borderId="0" xfId="0" applyFill="1" applyAlignment="1">
      <alignment wrapText="1"/>
    </xf>
    <xf numFmtId="165" fontId="10" fillId="2" borderId="0" xfId="16" applyNumberFormat="1" applyFont="1" applyFill="1" applyAlignment="1">
      <alignment horizontal="right" wrapText="1"/>
    </xf>
    <xf numFmtId="165" fontId="15" fillId="2" borderId="0" xfId="16" applyNumberFormat="1" applyFont="1" applyFill="1" applyAlignment="1">
      <alignment horizontal="right" wrapText="1"/>
    </xf>
    <xf numFmtId="165" fontId="20" fillId="2" borderId="0" xfId="16" applyNumberFormat="1" applyFont="1" applyFill="1" applyAlignment="1">
      <alignment horizontal="right" wrapText="1"/>
    </xf>
    <xf numFmtId="165" fontId="21" fillId="2" borderId="0" xfId="16" applyNumberFormat="1" applyFont="1" applyFill="1" applyAlignment="1">
      <alignment horizontal="right" wrapText="1"/>
    </xf>
    <xf numFmtId="165" fontId="10" fillId="2" borderId="0" xfId="16" applyNumberFormat="1" applyFont="1" applyFill="1" applyAlignment="1">
      <alignment wrapText="1"/>
    </xf>
    <xf numFmtId="0" fontId="8" fillId="2" borderId="1" xfId="6" applyFont="1" applyFill="1" applyBorder="1" applyAlignment="1" applyProtection="1">
      <alignment horizontal="left" vertical="center"/>
    </xf>
    <xf numFmtId="0" fontId="28" fillId="3" borderId="5" xfId="16" applyFont="1" applyFill="1" applyBorder="1" applyAlignment="1">
      <alignment horizontal="left" vertical="center" wrapText="1"/>
    </xf>
    <xf numFmtId="0" fontId="27" fillId="2" borderId="0" xfId="0" applyFont="1" applyFill="1" applyAlignment="1">
      <alignment vertical="center"/>
    </xf>
    <xf numFmtId="0" fontId="24" fillId="4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19" fillId="2" borderId="1" xfId="0" applyFont="1" applyFill="1" applyBorder="1" applyAlignment="1">
      <alignment vertical="center"/>
    </xf>
    <xf numFmtId="165" fontId="16" fillId="4" borderId="3" xfId="16" applyNumberFormat="1" applyFont="1" applyFill="1" applyBorder="1" applyAlignment="1">
      <alignment horizontal="center" wrapText="1"/>
    </xf>
    <xf numFmtId="165" fontId="16" fillId="4" borderId="6" xfId="16" applyNumberFormat="1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  <xf numFmtId="0" fontId="8" fillId="2" borderId="0" xfId="6" applyFont="1" applyFill="1" applyBorder="1" applyAlignment="1" applyProtection="1">
      <alignment vertical="center"/>
    </xf>
    <xf numFmtId="0" fontId="16" fillId="3" borderId="7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16" fillId="3" borderId="5" xfId="16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top" wrapText="1"/>
    </xf>
    <xf numFmtId="164" fontId="16" fillId="3" borderId="0" xfId="3" applyNumberFormat="1" applyFont="1" applyFill="1" applyAlignment="1">
      <alignment vertical="center" wrapText="1"/>
    </xf>
    <xf numFmtId="2" fontId="12" fillId="0" borderId="0" xfId="3" applyNumberFormat="1" applyFont="1" applyAlignment="1">
      <alignment horizontal="right" vertical="top" wrapText="1"/>
    </xf>
    <xf numFmtId="2" fontId="13" fillId="0" borderId="0" xfId="3" applyNumberFormat="1" applyFont="1" applyAlignment="1">
      <alignment horizontal="right" vertical="top" wrapText="1"/>
    </xf>
    <xf numFmtId="2" fontId="13" fillId="0" borderId="0" xfId="3" applyNumberFormat="1" applyFont="1" applyAlignment="1">
      <alignment horizontal="right" wrapText="1"/>
    </xf>
    <xf numFmtId="2" fontId="14" fillId="0" borderId="0" xfId="3" applyNumberFormat="1" applyFont="1" applyAlignment="1">
      <alignment horizontal="right" vertical="top" wrapText="1"/>
    </xf>
    <xf numFmtId="168" fontId="0" fillId="2" borderId="1" xfId="0" applyNumberFormat="1" applyFill="1" applyBorder="1"/>
    <xf numFmtId="168" fontId="15" fillId="4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12" fillId="0" borderId="0" xfId="3" applyNumberFormat="1" applyFont="1" applyAlignment="1">
      <alignment horizontal="right"/>
    </xf>
    <xf numFmtId="164" fontId="24" fillId="4" borderId="0" xfId="3" applyNumberFormat="1" applyFont="1" applyFill="1" applyAlignment="1">
      <alignment vertical="center" wrapText="1"/>
    </xf>
    <xf numFmtId="165" fontId="16" fillId="4" borderId="8" xfId="16" applyNumberFormat="1" applyFont="1" applyFill="1" applyBorder="1" applyAlignment="1">
      <alignment horizontal="center" wrapText="1"/>
    </xf>
    <xf numFmtId="3" fontId="7" fillId="2" borderId="0" xfId="16" applyNumberFormat="1" applyFont="1" applyFill="1" applyAlignment="1">
      <alignment horizontal="right"/>
    </xf>
    <xf numFmtId="165" fontId="7" fillId="2" borderId="0" xfId="2" applyNumberFormat="1" applyFont="1" applyFill="1" applyBorder="1" applyAlignment="1">
      <alignment horizontal="right" vertical="top" wrapText="1"/>
    </xf>
    <xf numFmtId="0" fontId="30" fillId="0" borderId="0" xfId="0" applyFont="1" applyAlignment="1">
      <alignment wrapText="1"/>
    </xf>
    <xf numFmtId="165" fontId="7" fillId="2" borderId="0" xfId="16" applyNumberFormat="1" applyFont="1" applyFill="1" applyAlignment="1">
      <alignment horizontal="left" vertical="top" wrapText="1"/>
    </xf>
    <xf numFmtId="0" fontId="0" fillId="2" borderId="0" xfId="0" applyFill="1" applyAlignment="1">
      <alignment vertical="top"/>
    </xf>
    <xf numFmtId="165" fontId="0" fillId="2" borderId="0" xfId="2" applyNumberFormat="1" applyFont="1" applyFill="1" applyBorder="1" applyAlignment="1">
      <alignment horizontal="right" vertical="top" wrapText="1"/>
    </xf>
    <xf numFmtId="165" fontId="0" fillId="2" borderId="0" xfId="0" applyNumberFormat="1" applyFill="1" applyAlignment="1">
      <alignment horizontal="right" vertical="top" wrapText="1"/>
    </xf>
    <xf numFmtId="166" fontId="0" fillId="2" borderId="0" xfId="1" applyNumberFormat="1" applyFont="1" applyFill="1" applyBorder="1" applyAlignment="1">
      <alignment horizontal="right" vertical="top" wrapText="1"/>
    </xf>
    <xf numFmtId="165" fontId="0" fillId="2" borderId="0" xfId="2" applyNumberFormat="1" applyFont="1" applyFill="1" applyAlignment="1">
      <alignment horizontal="right" vertical="top" wrapText="1"/>
    </xf>
    <xf numFmtId="165" fontId="0" fillId="2" borderId="0" xfId="2" applyNumberFormat="1" applyFont="1" applyFill="1" applyBorder="1" applyAlignment="1">
      <alignment horizontal="right" vertical="top"/>
    </xf>
    <xf numFmtId="165" fontId="0" fillId="2" borderId="0" xfId="0" applyNumberFormat="1" applyFill="1" applyAlignment="1">
      <alignment horizontal="right" vertical="top"/>
    </xf>
    <xf numFmtId="168" fontId="0" fillId="2" borderId="0" xfId="0" applyNumberFormat="1" applyFill="1" applyAlignment="1">
      <alignment horizontal="right"/>
    </xf>
    <xf numFmtId="165" fontId="0" fillId="2" borderId="0" xfId="0" applyNumberFormat="1" applyFill="1"/>
    <xf numFmtId="166" fontId="0" fillId="2" borderId="0" xfId="0" applyNumberFormat="1" applyFill="1"/>
    <xf numFmtId="168" fontId="0" fillId="2" borderId="0" xfId="0" applyNumberFormat="1" applyFill="1"/>
    <xf numFmtId="0" fontId="23" fillId="2" borderId="2" xfId="0" applyFont="1" applyFill="1" applyBorder="1"/>
    <xf numFmtId="0" fontId="17" fillId="2" borderId="2" xfId="0" applyFont="1" applyFill="1" applyBorder="1"/>
    <xf numFmtId="0" fontId="24" fillId="3" borderId="0" xfId="0" applyFont="1" applyFill="1" applyAlignment="1">
      <alignment vertical="center" wrapText="1"/>
    </xf>
    <xf numFmtId="168" fontId="15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66" fontId="0" fillId="2" borderId="0" xfId="1" applyNumberFormat="1" applyFont="1" applyFill="1" applyBorder="1" applyAlignment="1"/>
    <xf numFmtId="0" fontId="24" fillId="4" borderId="0" xfId="0" applyFont="1" applyFill="1" applyAlignment="1">
      <alignment vertical="center" wrapText="1"/>
    </xf>
    <xf numFmtId="168" fontId="15" fillId="4" borderId="0" xfId="0" applyNumberFormat="1" applyFont="1" applyFill="1" applyAlignment="1">
      <alignment horizontal="center" vertical="top" wrapText="1"/>
    </xf>
    <xf numFmtId="0" fontId="15" fillId="4" borderId="0" xfId="0" applyFont="1" applyFill="1" applyAlignment="1">
      <alignment horizontal="center" vertical="top" wrapText="1"/>
    </xf>
    <xf numFmtId="168" fontId="0" fillId="2" borderId="0" xfId="0" applyNumberFormat="1" applyFill="1" applyAlignment="1">
      <alignment horizontal="right" wrapText="1"/>
    </xf>
    <xf numFmtId="168" fontId="0" fillId="2" borderId="0" xfId="0" applyNumberFormat="1" applyFill="1" applyAlignment="1">
      <alignment wrapText="1"/>
    </xf>
    <xf numFmtId="167" fontId="0" fillId="2" borderId="0" xfId="0" applyNumberFormat="1" applyFill="1" applyAlignment="1">
      <alignment horizontal="right" wrapText="1"/>
    </xf>
    <xf numFmtId="167" fontId="0" fillId="2" borderId="0" xfId="0" applyNumberFormat="1" applyFill="1" applyAlignment="1">
      <alignment horizontal="right"/>
    </xf>
    <xf numFmtId="166" fontId="0" fillId="2" borderId="0" xfId="1" applyNumberFormat="1" applyFont="1" applyFill="1" applyBorder="1" applyAlignment="1">
      <alignment horizontal="right"/>
    </xf>
    <xf numFmtId="165" fontId="0" fillId="2" borderId="0" xfId="0" applyNumberFormat="1" applyFill="1" applyAlignment="1">
      <alignment horizontal="right"/>
    </xf>
    <xf numFmtId="166" fontId="0" fillId="2" borderId="0" xfId="0" applyNumberFormat="1" applyFill="1" applyAlignment="1">
      <alignment horizontal="right"/>
    </xf>
    <xf numFmtId="0" fontId="0" fillId="2" borderId="9" xfId="0" applyFill="1" applyBorder="1"/>
    <xf numFmtId="168" fontId="0" fillId="2" borderId="9" xfId="0" applyNumberFormat="1" applyFill="1" applyBorder="1"/>
    <xf numFmtId="165" fontId="0" fillId="2" borderId="9" xfId="0" applyNumberFormat="1" applyFill="1" applyBorder="1"/>
    <xf numFmtId="166" fontId="0" fillId="2" borderId="9" xfId="0" applyNumberFormat="1" applyFill="1" applyBorder="1"/>
    <xf numFmtId="166" fontId="0" fillId="2" borderId="9" xfId="1" applyNumberFormat="1" applyFont="1" applyFill="1" applyBorder="1" applyAlignment="1"/>
    <xf numFmtId="0" fontId="0" fillId="2" borderId="9" xfId="0" applyFill="1" applyBorder="1" applyAlignment="1">
      <alignment wrapText="1"/>
    </xf>
    <xf numFmtId="168" fontId="0" fillId="2" borderId="9" xfId="0" applyNumberFormat="1" applyFill="1" applyBorder="1" applyAlignment="1">
      <alignment horizontal="right" wrapText="1"/>
    </xf>
    <xf numFmtId="168" fontId="0" fillId="2" borderId="9" xfId="0" applyNumberFormat="1" applyFill="1" applyBorder="1" applyAlignment="1">
      <alignment wrapText="1"/>
    </xf>
    <xf numFmtId="167" fontId="0" fillId="2" borderId="9" xfId="0" applyNumberFormat="1" applyFill="1" applyBorder="1" applyAlignment="1">
      <alignment horizontal="right" wrapText="1"/>
    </xf>
    <xf numFmtId="167" fontId="0" fillId="2" borderId="9" xfId="0" applyNumberFormat="1" applyFill="1" applyBorder="1" applyAlignment="1">
      <alignment horizontal="right"/>
    </xf>
    <xf numFmtId="166" fontId="0" fillId="2" borderId="9" xfId="1" applyNumberFormat="1" applyFont="1" applyFill="1" applyBorder="1" applyAlignment="1">
      <alignment horizontal="right"/>
    </xf>
    <xf numFmtId="165" fontId="0" fillId="2" borderId="9" xfId="0" applyNumberFormat="1" applyFill="1" applyBorder="1" applyAlignment="1">
      <alignment horizontal="right"/>
    </xf>
    <xf numFmtId="166" fontId="0" fillId="2" borderId="9" xfId="0" applyNumberFormat="1" applyFill="1" applyBorder="1" applyAlignment="1">
      <alignment horizontal="right"/>
    </xf>
    <xf numFmtId="168" fontId="0" fillId="2" borderId="9" xfId="0" applyNumberFormat="1" applyFill="1" applyBorder="1" applyAlignment="1">
      <alignment horizontal="right"/>
    </xf>
    <xf numFmtId="169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71" fontId="23" fillId="2" borderId="1" xfId="0" applyNumberFormat="1" applyFont="1" applyFill="1" applyBorder="1"/>
    <xf numFmtId="0" fontId="0" fillId="2" borderId="0" xfId="0" applyFill="1" applyBorder="1" applyAlignment="1">
      <alignment vertical="top"/>
    </xf>
    <xf numFmtId="165" fontId="0" fillId="2" borderId="0" xfId="0" applyNumberFormat="1" applyFill="1" applyBorder="1" applyAlignment="1">
      <alignment horizontal="right" vertical="top" wrapText="1"/>
    </xf>
    <xf numFmtId="0" fontId="0" fillId="2" borderId="0" xfId="0" applyFill="1" applyBorder="1"/>
    <xf numFmtId="165" fontId="7" fillId="2" borderId="0" xfId="16" applyNumberFormat="1" applyFont="1" applyFill="1" applyBorder="1" applyAlignment="1">
      <alignment horizontal="right" wrapText="1"/>
    </xf>
    <xf numFmtId="172" fontId="0" fillId="0" borderId="0" xfId="0" applyNumberFormat="1" applyAlignment="1">
      <alignment horizontal="right"/>
    </xf>
    <xf numFmtId="173" fontId="0" fillId="0" borderId="0" xfId="0" applyNumberFormat="1" applyAlignment="1">
      <alignment horizontal="right"/>
    </xf>
    <xf numFmtId="174" fontId="0" fillId="0" borderId="0" xfId="0" applyNumberFormat="1" applyAlignment="1">
      <alignment horizontal="right"/>
    </xf>
    <xf numFmtId="171" fontId="0" fillId="2" borderId="1" xfId="0" applyNumberFormat="1" applyFill="1" applyBorder="1"/>
    <xf numFmtId="168" fontId="15" fillId="4" borderId="3" xfId="0" applyNumberFormat="1" applyFont="1" applyFill="1" applyBorder="1" applyAlignment="1">
      <alignment horizontal="center" vertical="center" wrapText="1"/>
    </xf>
    <xf numFmtId="168" fontId="15" fillId="4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31" fillId="2" borderId="0" xfId="6" applyFont="1" applyFill="1" applyAlignment="1">
      <alignment wrapText="1"/>
      <protection locked="0"/>
    </xf>
    <xf numFmtId="0" fontId="29" fillId="2" borderId="0" xfId="0" applyFont="1" applyFill="1" applyAlignment="1">
      <alignment wrapText="1"/>
    </xf>
  </cellXfs>
  <cellStyles count="18">
    <cellStyle name="%" xfId="3" xr:uid="{00000000-0005-0000-0000-000006000000}"/>
    <cellStyle name="% 2" xfId="4" xr:uid="{00000000-0005-0000-0000-000007000000}"/>
    <cellStyle name="Comma" xfId="2" builtinId="3"/>
    <cellStyle name="Comma 2" xfId="5" xr:uid="{00000000-0005-0000-0000-000008000000}"/>
    <cellStyle name="Hyperlink" xfId="6" builtinId="8"/>
    <cellStyle name="Normal" xfId="0" builtinId="0"/>
    <cellStyle name="Normal 2" xfId="7" xr:uid="{00000000-0005-0000-0000-00000A000000}"/>
    <cellStyle name="Normal 2 2" xfId="8" xr:uid="{00000000-0005-0000-0000-00000B000000}"/>
    <cellStyle name="Normal 2 3" xfId="9" xr:uid="{00000000-0005-0000-0000-00000C000000}"/>
    <cellStyle name="Normal 3" xfId="10" xr:uid="{00000000-0005-0000-0000-00000D000000}"/>
    <cellStyle name="Normal 3 2" xfId="11" xr:uid="{00000000-0005-0000-0000-00000E000000}"/>
    <cellStyle name="Normal 4" xfId="12" xr:uid="{00000000-0005-0000-0000-00000F000000}"/>
    <cellStyle name="Normal 5" xfId="13" xr:uid="{00000000-0005-0000-0000-000010000000}"/>
    <cellStyle name="Normal 5 2" xfId="14" xr:uid="{00000000-0005-0000-0000-000011000000}"/>
    <cellStyle name="Normal 6" xfId="15" xr:uid="{00000000-0005-0000-0000-000012000000}"/>
    <cellStyle name="Normal_Draft Budget 2008-09_ L2 Table_ FC" xfId="16" xr:uid="{00000000-0005-0000-0000-000013000000}"/>
    <cellStyle name="Percent" xfId="1" builtinId="5"/>
    <cellStyle name="Percent 2" xfId="1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727409</xdr:colOff>
      <xdr:row>0</xdr:row>
      <xdr:rowOff>104774</xdr:rowOff>
    </xdr:from>
    <xdr:to>
      <xdr:col>0</xdr:col>
      <xdr:colOff>4942221</xdr:colOff>
      <xdr:row>5</xdr:row>
      <xdr:rowOff>76199</xdr:rowOff>
    </xdr:to>
    <xdr:pic>
      <xdr:nvPicPr>
        <xdr:cNvPr id="1077" name="Picture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23900" y="104775"/>
          <a:ext cx="42100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131</xdr:row>
      <xdr:rowOff>0</xdr:rowOff>
    </xdr:from>
    <xdr:to>
      <xdr:col>4</xdr:col>
      <xdr:colOff>829809</xdr:colOff>
      <xdr:row>139</xdr:row>
      <xdr:rowOff>21091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4879F-F638-42D8-8E8E-827EC2200705}"/>
            </a:ext>
          </a:extLst>
        </xdr:cNvPr>
        <xdr:cNvSpPr txBox="1"/>
      </xdr:nvSpPr>
      <xdr:spPr>
        <a:xfrm>
          <a:off x="0" y="26733500"/>
          <a:ext cx="10155238" cy="161766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1. </a:t>
          </a:r>
          <a:r>
            <a:rPr lang="en-GB" sz="1100"/>
            <a:t>Sport subsumed within Health Level 2 from 2017-18.</a:t>
          </a:r>
        </a:p>
        <a:p>
          <a:endParaRPr lang="en-GB" sz="1100"/>
        </a:p>
        <a:p>
          <a:r>
            <a:rPr lang="en-GB" sz="1100" b="1"/>
            <a:t>2.</a:t>
          </a:r>
          <a:r>
            <a:rPr lang="en-GB" sz="1100"/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was a one-off non cash RAB charge of £846m in 2018-19.</a:t>
          </a:r>
          <a:endParaRPr lang="en-GB" sz="1100"/>
        </a:p>
        <a:p>
          <a:endParaRPr lang="en-GB" sz="1100"/>
        </a:p>
        <a:p>
          <a:r>
            <a:rPr lang="en-GB" sz="1100" b="1"/>
            <a:t>*</a:t>
          </a:r>
          <a:r>
            <a:rPr lang="en-GB" sz="1100"/>
            <a:t> Includes Covid-19 allocations</a:t>
          </a:r>
        </a:p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130</xdr:row>
      <xdr:rowOff>0</xdr:rowOff>
    </xdr:from>
    <xdr:to>
      <xdr:col>5</xdr:col>
      <xdr:colOff>258309</xdr:colOff>
      <xdr:row>138</xdr:row>
      <xdr:rowOff>21091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E1B6DD-22AD-4702-81D2-21BD31D680E5}"/>
            </a:ext>
          </a:extLst>
        </xdr:cNvPr>
        <xdr:cNvSpPr txBox="1"/>
      </xdr:nvSpPr>
      <xdr:spPr>
        <a:xfrm>
          <a:off x="0" y="26733500"/>
          <a:ext cx="10155238" cy="161766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1. </a:t>
          </a:r>
          <a:r>
            <a:rPr lang="en-GB" sz="1100"/>
            <a:t>Sport subsumed within Health Level 2 from 2017-18.</a:t>
          </a:r>
        </a:p>
        <a:p>
          <a:endParaRPr lang="en-GB" sz="1100"/>
        </a:p>
        <a:p>
          <a:r>
            <a:rPr lang="en-GB" sz="1100" b="1"/>
            <a:t>2.</a:t>
          </a:r>
          <a:r>
            <a:rPr lang="en-GB" sz="1100"/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There was a one-off non cash RAB charge of £846m in 2018-19.</a:t>
          </a:r>
          <a:endParaRPr lang="en-GB" sz="1100"/>
        </a:p>
        <a:p>
          <a:endParaRPr lang="en-GB" sz="1100"/>
        </a:p>
        <a:p>
          <a:r>
            <a:rPr lang="en-GB" sz="1100" b="1"/>
            <a:t>*</a:t>
          </a:r>
          <a:r>
            <a:rPr lang="en-GB" sz="1100"/>
            <a:t> Includes Covid-19 allocations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9B9467"/>
      </a:lt2>
      <a:accent1>
        <a:srgbClr val="043657"/>
      </a:accent1>
      <a:accent2>
        <a:srgbClr val="5C2D91"/>
      </a:accent2>
      <a:accent3>
        <a:srgbClr val="BCBEC0"/>
      </a:accent3>
      <a:accent4>
        <a:srgbClr val="D08F29"/>
      </a:accent4>
      <a:accent5>
        <a:srgbClr val="A32382"/>
      </a:accent5>
      <a:accent6>
        <a:srgbClr val="5B8E3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scot/publications/scottish-budget-2025-2026/document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7:F44"/>
  <sheetViews>
    <sheetView showGridLines="0" zoomScale="90" zoomScaleNormal="90" workbookViewId="0">
      <selection activeCell="A43" sqref="A43"/>
    </sheetView>
  </sheetViews>
  <sheetFormatPr defaultColWidth="8.88671875" defaultRowHeight="15"/>
  <cols>
    <col min="1" max="1" width="73.6640625" style="1" bestFit="1" customWidth="1"/>
    <col min="2" max="16384" width="8.88671875" style="1"/>
  </cols>
  <sheetData>
    <row r="7" spans="1:5" ht="25.5" customHeight="1">
      <c r="A7" s="42" t="s">
        <v>0</v>
      </c>
      <c r="B7" s="6"/>
      <c r="C7" s="6"/>
      <c r="D7" s="6"/>
      <c r="E7" s="6"/>
    </row>
    <row r="8" spans="1:5" ht="15" customHeight="1">
      <c r="A8" s="42"/>
      <c r="B8" s="6"/>
      <c r="C8" s="6"/>
      <c r="D8" s="6"/>
      <c r="E8" s="6"/>
    </row>
    <row r="9" spans="1:5" ht="6" customHeight="1">
      <c r="A9" s="26"/>
      <c r="B9" s="5"/>
      <c r="C9" s="5"/>
      <c r="D9" s="5"/>
    </row>
    <row r="10" spans="1:5" ht="15.75">
      <c r="A10" s="27" t="s">
        <v>1</v>
      </c>
      <c r="B10" s="13"/>
      <c r="C10" s="13"/>
      <c r="D10" s="13"/>
      <c r="E10" s="13"/>
    </row>
    <row r="11" spans="1:5" ht="6" customHeight="1">
      <c r="A11" s="5"/>
      <c r="B11" s="5"/>
      <c r="C11" s="5"/>
      <c r="D11" s="5"/>
    </row>
    <row r="12" spans="1:5" ht="6" customHeight="1">
      <c r="A12" s="28"/>
      <c r="B12" s="5"/>
      <c r="C12" s="5"/>
      <c r="D12" s="5"/>
    </row>
    <row r="13" spans="1:5" ht="39.75" customHeight="1">
      <c r="A13" s="53" t="s">
        <v>2</v>
      </c>
    </row>
    <row r="14" spans="1:5" ht="18" customHeight="1"/>
    <row r="15" spans="1:5" ht="15" customHeight="1">
      <c r="A15" t="s">
        <v>3</v>
      </c>
    </row>
    <row r="16" spans="1:5">
      <c r="A16" s="1" t="str">
        <f>Table_1__Total_Managed_Expenditure_Cash_Terms</f>
        <v>Table 1: Total Managed Expenditure - Cash Terms</v>
      </c>
    </row>
    <row r="17" spans="1:1">
      <c r="A17" s="1" t="str">
        <f>Table_2__Total_Managed_Expenditure_Real_Terms__2013_14_prices</f>
        <v>Table 2: Total Managed Expenditure - Real Terms</v>
      </c>
    </row>
    <row r="18" spans="1:1">
      <c r="A18" s="1" t="str">
        <f>Table_1__Departmental_Expenditure_Limits_Cash_Terms</f>
        <v>Table 3: Resource and Capital - Cash Terms</v>
      </c>
    </row>
    <row r="19" spans="1:1">
      <c r="A19" s="1" t="str">
        <f>Table_2__Departmental_Expenditure_Limits_Real_Terms__2012_13_prices</f>
        <v>Table 4: Resource and Capital - Real Terms</v>
      </c>
    </row>
    <row r="20" spans="1:1">
      <c r="A20" s="1" t="str">
        <f>'TME, Resource, Capital and AME'!A59</f>
        <v>Table 5: Fiscal Resource - Cash Terms</v>
      </c>
    </row>
    <row r="21" spans="1:1">
      <c r="A21" s="1" t="str">
        <f>'TME, Resource, Capital and AME'!A73</f>
        <v>Table 6: Fiscal Resource - Real Terms</v>
      </c>
    </row>
    <row r="22" spans="1:1">
      <c r="A22" s="1" t="str">
        <f>'TME, Resource, Capital and AME'!A87</f>
        <v>Table 7: Capital (inc Financial Transactions) - Cash Terms</v>
      </c>
    </row>
    <row r="23" spans="1:1">
      <c r="A23" s="1" t="str">
        <f>'TME, Resource, Capital and AME'!A101</f>
        <v>Table 8: Capital - Real Terms</v>
      </c>
    </row>
    <row r="24" spans="1:1">
      <c r="A24" s="1" t="str">
        <f>Table_3__Annually_Managed_Expenditure_Cash_Terms</f>
        <v>Table 9: Annually Managed Expenditure - Cash Terms</v>
      </c>
    </row>
    <row r="25" spans="1:1">
      <c r="A25" s="1" t="str">
        <f>Table_4__Annually_Managed_Expenditure_Real_Terms___2012_13_prices</f>
        <v>Table 10: Annually Managed Expenditure - Real Terms</v>
      </c>
    </row>
    <row r="26" spans="1:1">
      <c r="A26" s="32" t="s">
        <v>4</v>
      </c>
    </row>
    <row r="27" spans="1:1">
      <c r="A27" s="32" t="s">
        <v>5</v>
      </c>
    </row>
    <row r="28" spans="1:1">
      <c r="A28" t="str">
        <f>'Level 2 2015-16 to 2023-24 cash'!A3</f>
        <v>Table 13: Comparison of Outturn data - 2015-16 to 2023-24 Cash terms</v>
      </c>
    </row>
    <row r="29" spans="1:1">
      <c r="A29" t="str">
        <f>'Level 2 2015-16 to 2023-24 real'!A3</f>
        <v>Table 14: Comparison of Outturn data - 2015-16 to 2023-24 Real terms (2024-25 prices)</v>
      </c>
    </row>
    <row r="30" spans="1:1">
      <c r="A30" t="str">
        <f>'Level 3 ranked by change'!Table_5__Departmental_Expenditure_Limits__Capital_Resource_Split</f>
        <v>Table 15: Level 3 headings ranked by size of real terms change in £m (2024-25 to 2025-26)</v>
      </c>
    </row>
    <row r="31" spans="1:1">
      <c r="A31" s="29"/>
    </row>
    <row r="32" spans="1:1">
      <c r="A32" s="29"/>
    </row>
    <row r="33" spans="1:6">
      <c r="A33" s="125" t="s">
        <v>433</v>
      </c>
    </row>
    <row r="34" spans="1:6" ht="30">
      <c r="A34" s="126" t="s">
        <v>432</v>
      </c>
    </row>
    <row r="35" spans="1:6" ht="30">
      <c r="A35" s="127" t="s">
        <v>434</v>
      </c>
    </row>
    <row r="36" spans="1:6">
      <c r="A36" s="127"/>
    </row>
    <row r="37" spans="1:6">
      <c r="A37" s="127"/>
    </row>
    <row r="38" spans="1:6">
      <c r="A38" s="127"/>
      <c r="F38" s="34"/>
    </row>
    <row r="39" spans="1:6">
      <c r="A39" s="125"/>
      <c r="F39" s="34"/>
    </row>
    <row r="40" spans="1:6">
      <c r="A40" s="125"/>
    </row>
    <row r="41" spans="1:6">
      <c r="A41" s="125"/>
      <c r="F41" s="34"/>
    </row>
    <row r="42" spans="1:6">
      <c r="A42" s="125"/>
      <c r="F42" s="34"/>
    </row>
    <row r="43" spans="1:6">
      <c r="A43" s="125"/>
      <c r="F43" s="34"/>
    </row>
    <row r="44" spans="1:6">
      <c r="A44" s="125"/>
    </row>
  </sheetData>
  <hyperlinks>
    <hyperlink ref="A34" r:id="rId1" xr:uid="{A8407C9B-E0A9-45A3-9DC4-CB72E1D90D4F}"/>
  </hyperlinks>
  <pageMargins left="0.7" right="0.7" top="0.75" bottom="0.75" header="0.3" footer="0.3"/>
  <pageSetup paperSize="9" scale="5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71"/>
  <sheetViews>
    <sheetView topLeftCell="A29" zoomScale="90" zoomScaleNormal="90" workbookViewId="0">
      <selection activeCell="A54" sqref="A54:XFD54"/>
    </sheetView>
  </sheetViews>
  <sheetFormatPr defaultColWidth="8.88671875" defaultRowHeight="15"/>
  <cols>
    <col min="1" max="1" width="70" style="14" customWidth="1"/>
    <col min="2" max="3" width="16.77734375" style="60" bestFit="1" customWidth="1"/>
    <col min="4" max="5" width="17.44140625" style="14" customWidth="1"/>
    <col min="6" max="16384" width="8.88671875" style="14"/>
  </cols>
  <sheetData>
    <row r="1" spans="1:6" ht="18">
      <c r="A1" s="15" t="s">
        <v>1</v>
      </c>
    </row>
    <row r="2" spans="1:6" ht="25.5">
      <c r="A2" s="45" t="s">
        <v>6</v>
      </c>
    </row>
    <row r="3" spans="1:6" ht="30" customHeight="1">
      <c r="A3" s="43" t="s">
        <v>7</v>
      </c>
      <c r="B3" s="123" t="s">
        <v>431</v>
      </c>
      <c r="C3" s="61" t="s">
        <v>8</v>
      </c>
      <c r="D3" s="54" t="s">
        <v>9</v>
      </c>
      <c r="E3" s="54" t="s">
        <v>10</v>
      </c>
      <c r="F3" s="20"/>
    </row>
    <row r="4" spans="1:6">
      <c r="A4" s="1" t="s">
        <v>11</v>
      </c>
      <c r="B4" s="78">
        <v>19711.447999999993</v>
      </c>
      <c r="C4" s="78">
        <v>21730.637999999995</v>
      </c>
      <c r="D4" s="79">
        <f>C4-B4</f>
        <v>2019.1900000000023</v>
      </c>
      <c r="E4" s="80">
        <f>D4/B4</f>
        <v>0.10243742621039321</v>
      </c>
      <c r="F4" s="20"/>
    </row>
    <row r="5" spans="1:6">
      <c r="A5" s="1" t="s">
        <v>12</v>
      </c>
      <c r="B5" s="78">
        <v>7238.5060000000012</v>
      </c>
      <c r="C5" s="78">
        <v>8244.3130000000001</v>
      </c>
      <c r="D5" s="79">
        <f t="shared" ref="D5:D14" si="0">C5-B5</f>
        <v>1005.8069999999989</v>
      </c>
      <c r="E5" s="80">
        <f t="shared" ref="E5:E15" si="1">D5/B5</f>
        <v>0.13895229208900273</v>
      </c>
      <c r="F5" s="20"/>
    </row>
    <row r="6" spans="1:6">
      <c r="A6" s="1" t="s">
        <v>13</v>
      </c>
      <c r="B6" s="78">
        <v>678.47200000000009</v>
      </c>
      <c r="C6" s="78">
        <v>899.59900000000005</v>
      </c>
      <c r="D6" s="79">
        <f t="shared" si="0"/>
        <v>221.12699999999995</v>
      </c>
      <c r="E6" s="80">
        <f t="shared" si="1"/>
        <v>0.32591912414955948</v>
      </c>
      <c r="F6" s="20"/>
    </row>
    <row r="7" spans="1:6">
      <c r="A7" s="1" t="s">
        <v>14</v>
      </c>
      <c r="B7" s="78">
        <v>4445.1189999999997</v>
      </c>
      <c r="C7" s="78">
        <v>4233.9759999999997</v>
      </c>
      <c r="D7" s="79">
        <f t="shared" si="0"/>
        <v>-211.14300000000003</v>
      </c>
      <c r="E7" s="80">
        <f t="shared" si="1"/>
        <v>-4.7499965692707001E-2</v>
      </c>
      <c r="F7" s="20"/>
    </row>
    <row r="8" spans="1:6">
      <c r="A8" s="1" t="s">
        <v>15</v>
      </c>
      <c r="B8" s="78">
        <v>3833.7889999999998</v>
      </c>
      <c r="C8" s="78">
        <v>4197.3310000000001</v>
      </c>
      <c r="D8" s="79">
        <f t="shared" si="0"/>
        <v>363.54200000000037</v>
      </c>
      <c r="E8" s="80">
        <f t="shared" si="1"/>
        <v>9.4825771580021853E-2</v>
      </c>
      <c r="F8" s="20"/>
    </row>
    <row r="9" spans="1:6">
      <c r="A9" s="1" t="s">
        <v>16</v>
      </c>
      <c r="B9" s="78">
        <v>3841.4969999999998</v>
      </c>
      <c r="C9" s="78">
        <v>4009.2629999999999</v>
      </c>
      <c r="D9" s="79">
        <f t="shared" si="0"/>
        <v>167.76600000000008</v>
      </c>
      <c r="E9" s="80">
        <f t="shared" si="1"/>
        <v>4.3672037229236439E-2</v>
      </c>
      <c r="F9" s="20"/>
    </row>
    <row r="10" spans="1:6">
      <c r="A10" s="1" t="s">
        <v>17</v>
      </c>
      <c r="B10" s="78">
        <v>1104.4880000000003</v>
      </c>
      <c r="C10" s="78">
        <v>1147.8240000000001</v>
      </c>
      <c r="D10" s="79">
        <f t="shared" si="0"/>
        <v>43.335999999999785</v>
      </c>
      <c r="E10" s="80">
        <f t="shared" si="1"/>
        <v>3.9236279615532062E-2</v>
      </c>
      <c r="F10" s="20"/>
    </row>
    <row r="11" spans="1:6">
      <c r="A11" s="1" t="s">
        <v>18</v>
      </c>
      <c r="B11" s="78">
        <v>332.60399999999993</v>
      </c>
      <c r="C11" s="78">
        <v>375.72586016999998</v>
      </c>
      <c r="D11" s="79">
        <f t="shared" si="0"/>
        <v>43.121860170000048</v>
      </c>
      <c r="E11" s="80">
        <f t="shared" si="1"/>
        <v>0.12964925307572986</v>
      </c>
      <c r="F11" s="20"/>
    </row>
    <row r="12" spans="1:6">
      <c r="A12" s="1" t="s">
        <v>19</v>
      </c>
      <c r="B12" s="78">
        <v>17889.012999999999</v>
      </c>
      <c r="C12" s="78">
        <v>16892.606000000003</v>
      </c>
      <c r="D12" s="79">
        <f t="shared" si="0"/>
        <v>-996.40699999999561</v>
      </c>
      <c r="E12" s="80">
        <f t="shared" si="1"/>
        <v>-5.569938375023796E-2</v>
      </c>
      <c r="F12" s="20"/>
    </row>
    <row r="13" spans="1:6">
      <c r="A13" s="1" t="s">
        <v>20</v>
      </c>
      <c r="B13" s="78">
        <v>1428.9880000000003</v>
      </c>
      <c r="C13" s="78">
        <v>1334.4269999999999</v>
      </c>
      <c r="D13" s="79">
        <f t="shared" si="0"/>
        <v>-94.561000000000377</v>
      </c>
      <c r="E13" s="80">
        <f t="shared" si="1"/>
        <v>-6.6173403835441832E-2</v>
      </c>
      <c r="F13" s="20"/>
    </row>
    <row r="14" spans="1:6">
      <c r="A14" s="1" t="s">
        <v>21</v>
      </c>
      <c r="B14" s="78">
        <v>225.44500000000002</v>
      </c>
      <c r="C14" s="78">
        <v>249.12800000000001</v>
      </c>
      <c r="D14" s="79">
        <f t="shared" si="0"/>
        <v>23.682999999999993</v>
      </c>
      <c r="E14" s="80">
        <f t="shared" si="1"/>
        <v>0.10505001219809705</v>
      </c>
      <c r="F14" s="20"/>
    </row>
    <row r="15" spans="1:6">
      <c r="A15" s="1" t="s">
        <v>22</v>
      </c>
      <c r="B15" s="78">
        <v>156.61700000000002</v>
      </c>
      <c r="C15" s="78">
        <v>168.06400000000002</v>
      </c>
      <c r="D15" s="79">
        <f>C15-B15</f>
        <v>11.447000000000003</v>
      </c>
      <c r="E15" s="80">
        <f t="shared" si="1"/>
        <v>7.3089128255553359E-2</v>
      </c>
      <c r="F15" s="20"/>
    </row>
    <row r="16" spans="1:6" customFormat="1">
      <c r="A16" s="98" t="s">
        <v>23</v>
      </c>
      <c r="B16" s="99">
        <v>60885.98599999999</v>
      </c>
      <c r="C16" s="99">
        <v>63482.894860169996</v>
      </c>
      <c r="D16" s="100">
        <f>C16-B16</f>
        <v>2596.9088601700059</v>
      </c>
      <c r="E16" s="101">
        <f t="shared" ref="E16" si="2">D16/B16</f>
        <v>4.2651996473704254E-2</v>
      </c>
    </row>
    <row r="17" spans="1:12" ht="30">
      <c r="A17" s="84" t="s">
        <v>24</v>
      </c>
      <c r="B17" s="85" t="str">
        <f>$B$3</f>
        <v>2024-25 ABR - £m</v>
      </c>
      <c r="C17" s="85" t="str">
        <f>$C$3</f>
        <v>2025-26 Budget - £m</v>
      </c>
      <c r="D17" s="86" t="str">
        <f>$D$3</f>
        <v>Change 2024-25 to 2025-26 - £m</v>
      </c>
      <c r="E17" s="86" t="str">
        <f>$E$3</f>
        <v>Change 2024-25 to 2025-26 - %</v>
      </c>
      <c r="F17" s="20"/>
    </row>
    <row r="18" spans="1:12">
      <c r="A18" s="1" t="str">
        <f t="shared" ref="A18:A30" si="3">A4</f>
        <v>Health and Social Care</v>
      </c>
      <c r="B18" s="79">
        <v>19711.447999999993</v>
      </c>
      <c r="C18" s="79">
        <v>21223.399274740194</v>
      </c>
      <c r="D18" s="79">
        <v>1511.9512747402005</v>
      </c>
      <c r="E18" s="87">
        <v>7.6704221564047506E-2</v>
      </c>
      <c r="F18" s="20"/>
      <c r="G18" s="122"/>
    </row>
    <row r="19" spans="1:12">
      <c r="A19" s="1" t="str">
        <f t="shared" si="3"/>
        <v>Social Justice</v>
      </c>
      <c r="B19" s="79">
        <v>7238.5060000000012</v>
      </c>
      <c r="C19" s="79">
        <v>8051.8734215226996</v>
      </c>
      <c r="D19" s="79">
        <v>813.36742152269835</v>
      </c>
      <c r="E19" s="87">
        <v>0.11236675379183193</v>
      </c>
      <c r="F19" s="20"/>
      <c r="G19" s="122"/>
    </row>
    <row r="20" spans="1:12">
      <c r="A20" s="1" t="str">
        <f t="shared" si="3"/>
        <v>Net Zero and Energy</v>
      </c>
      <c r="B20" s="79">
        <v>678.47200000000009</v>
      </c>
      <c r="C20" s="79">
        <v>878.60047018210003</v>
      </c>
      <c r="D20" s="79">
        <v>200.12847018209993</v>
      </c>
      <c r="E20" s="87">
        <v>0.29496938736174805</v>
      </c>
      <c r="F20" s="20"/>
      <c r="G20" s="122"/>
    </row>
    <row r="21" spans="1:12">
      <c r="A21" s="1" t="str">
        <f t="shared" si="3"/>
        <v>Education &amp; Skills</v>
      </c>
      <c r="B21" s="79">
        <v>4445.1189999999997</v>
      </c>
      <c r="C21" s="79">
        <v>4135.1461088103997</v>
      </c>
      <c r="D21" s="79">
        <v>-309.97289118959998</v>
      </c>
      <c r="E21" s="87">
        <v>-6.9733316743511256E-2</v>
      </c>
      <c r="F21" s="20"/>
      <c r="G21" s="122"/>
    </row>
    <row r="22" spans="1:12">
      <c r="A22" s="1" t="str">
        <f t="shared" si="3"/>
        <v>Justice and Home Affairs</v>
      </c>
      <c r="B22" s="79">
        <v>3833.7889999999998</v>
      </c>
      <c r="C22" s="79">
        <v>4099.3564800649001</v>
      </c>
      <c r="D22" s="79">
        <v>265.56748006490034</v>
      </c>
      <c r="E22" s="87">
        <v>6.927023893722381E-2</v>
      </c>
      <c r="F22" s="20"/>
      <c r="G22" s="122"/>
    </row>
    <row r="23" spans="1:12">
      <c r="A23" s="1" t="str">
        <f t="shared" si="3"/>
        <v>Transport</v>
      </c>
      <c r="B23" s="79">
        <v>3841.4969999999998</v>
      </c>
      <c r="C23" s="79">
        <v>3915.6783821276999</v>
      </c>
      <c r="D23" s="79">
        <v>74.18138212770009</v>
      </c>
      <c r="E23" s="87">
        <v>1.931054016902788E-2</v>
      </c>
      <c r="F23" s="20"/>
      <c r="G23" s="122"/>
    </row>
    <row r="24" spans="1:12">
      <c r="A24" s="1" t="str">
        <f t="shared" si="3"/>
        <v>Rural Affairs, Land Reform and Islands</v>
      </c>
      <c r="B24" s="79">
        <v>1104.4880000000003</v>
      </c>
      <c r="C24" s="79">
        <v>1121.0313774096001</v>
      </c>
      <c r="D24" s="79">
        <v>16.543377409599771</v>
      </c>
      <c r="E24" s="87">
        <v>1.4978322453118337E-2</v>
      </c>
      <c r="F24" s="20"/>
      <c r="G24" s="122"/>
    </row>
    <row r="25" spans="1:12">
      <c r="A25" s="1" t="str">
        <f t="shared" si="3"/>
        <v>Constitution, External Affairs and Culture</v>
      </c>
      <c r="B25" s="79">
        <v>332.60399999999993</v>
      </c>
      <c r="C25" s="79">
        <v>366.95562956932582</v>
      </c>
      <c r="D25" s="79">
        <v>34.351629569325894</v>
      </c>
      <c r="E25" s="87">
        <v>0.10328086724551089</v>
      </c>
      <c r="F25" s="20"/>
      <c r="G25" s="122"/>
    </row>
    <row r="26" spans="1:12">
      <c r="A26" s="1" t="str">
        <f t="shared" si="3"/>
        <v>Finance and Local Government</v>
      </c>
      <c r="B26" s="79">
        <v>17889.012999999999</v>
      </c>
      <c r="C26" s="79">
        <v>16498.297101487402</v>
      </c>
      <c r="D26" s="79">
        <v>-1390.7158985125971</v>
      </c>
      <c r="E26" s="87">
        <v>-7.7741343164801607E-2</v>
      </c>
      <c r="F26" s="20"/>
      <c r="G26" s="122"/>
    </row>
    <row r="27" spans="1:12">
      <c r="A27" s="1" t="str">
        <f t="shared" si="3"/>
        <v>Deputy First Minister, Economy and Gaelic</v>
      </c>
      <c r="B27" s="79">
        <v>1428.9880000000003</v>
      </c>
      <c r="C27" s="79">
        <v>1303.2786715232999</v>
      </c>
      <c r="D27" s="79">
        <v>-125.70932847670042</v>
      </c>
      <c r="E27" s="87">
        <v>-8.7970877625774602E-2</v>
      </c>
      <c r="F27" s="20"/>
      <c r="G27" s="122"/>
    </row>
    <row r="28" spans="1:12">
      <c r="A28" s="1" t="str">
        <f t="shared" si="3"/>
        <v>Crown Office and Procurator Fiscal Service</v>
      </c>
      <c r="B28" s="79">
        <v>225.44500000000002</v>
      </c>
      <c r="C28" s="79">
        <v>243.31282931120001</v>
      </c>
      <c r="D28" s="79">
        <v>17.867829311199984</v>
      </c>
      <c r="E28" s="87">
        <v>7.925582430836782E-2</v>
      </c>
      <c r="F28" s="20"/>
      <c r="G28" s="122"/>
    </row>
    <row r="29" spans="1:12">
      <c r="A29" s="1" t="str">
        <f t="shared" si="3"/>
        <v>Scottish Parliament &amp; Audit</v>
      </c>
      <c r="B29" s="79">
        <v>156.61700000000002</v>
      </c>
      <c r="C29" s="79">
        <v>164.14103330560002</v>
      </c>
      <c r="D29" s="79">
        <v>7.5240333055999997</v>
      </c>
      <c r="E29" s="87">
        <v>4.8040974514899394E-2</v>
      </c>
      <c r="F29" s="20"/>
      <c r="G29" s="122"/>
    </row>
    <row r="30" spans="1:12">
      <c r="A30" s="98" t="str">
        <f t="shared" si="3"/>
        <v xml:space="preserve">Total </v>
      </c>
      <c r="B30" s="100">
        <v>60885.98599999999</v>
      </c>
      <c r="C30" s="100">
        <v>62001.070780054419</v>
      </c>
      <c r="D30" s="100">
        <v>1115.0847800544288</v>
      </c>
      <c r="E30" s="102">
        <v>1.8314309306815348E-2</v>
      </c>
      <c r="F30" s="20"/>
      <c r="G30" s="122"/>
    </row>
    <row r="31" spans="1:12" ht="30">
      <c r="A31" s="88" t="s">
        <v>25</v>
      </c>
      <c r="B31" s="124" t="str">
        <f>$B$3</f>
        <v>2024-25 ABR - £m</v>
      </c>
      <c r="C31" s="89" t="str">
        <f>$C$3</f>
        <v>2025-26 Budget - £m</v>
      </c>
      <c r="D31" s="90" t="str">
        <f>$D$3</f>
        <v>Change 2024-25 to 2025-26 - £m</v>
      </c>
      <c r="E31" s="90" t="str">
        <f>$E$3</f>
        <v>Change 2024-25 to 2025-26 - %</v>
      </c>
      <c r="F31" s="20"/>
      <c r="G31" s="18"/>
    </row>
    <row r="32" spans="1:12" s="19" customFormat="1" ht="15.75">
      <c r="A32" s="34" t="str">
        <f>$A$4</f>
        <v>Health and Social Care</v>
      </c>
      <c r="B32" s="91">
        <f>B60+B88</f>
        <v>19212.970999999998</v>
      </c>
      <c r="C32" s="91">
        <f>C60+C88</f>
        <v>21205.595999999994</v>
      </c>
      <c r="D32" s="79">
        <f>C32-B32</f>
        <v>1992.6249999999964</v>
      </c>
      <c r="E32" s="80">
        <f>D32/B32</f>
        <v>0.10371248673617404</v>
      </c>
      <c r="F32" s="82"/>
      <c r="G32" s="18"/>
      <c r="H32" s="30"/>
      <c r="I32" s="30"/>
      <c r="L32" s="30"/>
    </row>
    <row r="33" spans="1:12" s="19" customFormat="1" ht="15.75">
      <c r="A33" s="34" t="str">
        <f>$A$5</f>
        <v>Social Justice</v>
      </c>
      <c r="B33" s="91">
        <f t="shared" ref="B33:C33" si="4">B61+B89</f>
        <v>7153.4710000000005</v>
      </c>
      <c r="C33" s="91">
        <f t="shared" si="4"/>
        <v>8173.4000000000005</v>
      </c>
      <c r="D33" s="79">
        <f t="shared" ref="D33:D43" si="5">C33-B33</f>
        <v>1019.9290000000001</v>
      </c>
      <c r="E33" s="80">
        <f t="shared" ref="E33:E43" si="6">D33/B33</f>
        <v>0.14257819735342467</v>
      </c>
      <c r="F33" s="82"/>
      <c r="G33" s="18"/>
      <c r="H33" s="30"/>
      <c r="I33" s="30"/>
      <c r="L33" s="30"/>
    </row>
    <row r="34" spans="1:12" ht="15.75">
      <c r="A34" s="34" t="str">
        <f>$A$6</f>
        <v>Net Zero and Energy</v>
      </c>
      <c r="B34" s="91">
        <f t="shared" ref="B34:C34" si="7">B62+B90</f>
        <v>669.82900000000006</v>
      </c>
      <c r="C34" s="91">
        <f t="shared" si="7"/>
        <v>890</v>
      </c>
      <c r="D34" s="79">
        <f t="shared" si="5"/>
        <v>220.17099999999994</v>
      </c>
      <c r="E34" s="80">
        <f t="shared" si="6"/>
        <v>0.32869732424245579</v>
      </c>
      <c r="F34" s="20"/>
      <c r="G34" s="18"/>
      <c r="H34" s="30"/>
      <c r="I34" s="30"/>
      <c r="L34" s="30"/>
    </row>
    <row r="35" spans="1:12" ht="15.75">
      <c r="A35" s="34" t="str">
        <f>$A$7</f>
        <v>Education &amp; Skills</v>
      </c>
      <c r="B35" s="91">
        <f t="shared" ref="B35:C35" si="8">B63+B91</f>
        <v>3239.1940000000004</v>
      </c>
      <c r="C35" s="91">
        <f t="shared" si="8"/>
        <v>3694.3679999999999</v>
      </c>
      <c r="D35" s="79">
        <f t="shared" si="5"/>
        <v>455.17399999999952</v>
      </c>
      <c r="E35" s="80">
        <f t="shared" si="6"/>
        <v>0.14052075917651102</v>
      </c>
      <c r="F35" s="20"/>
      <c r="G35" s="18"/>
      <c r="H35" s="30"/>
      <c r="I35" s="30"/>
      <c r="L35" s="30"/>
    </row>
    <row r="36" spans="1:12" ht="15.75">
      <c r="A36" s="34" t="str">
        <f>$A$8</f>
        <v>Justice and Home Affairs</v>
      </c>
      <c r="B36" s="91">
        <f t="shared" ref="B36:C36" si="9">B64+B92</f>
        <v>3647.9950000000008</v>
      </c>
      <c r="C36" s="91">
        <f t="shared" si="9"/>
        <v>4005.1170000000006</v>
      </c>
      <c r="D36" s="79">
        <f t="shared" si="5"/>
        <v>357.12199999999984</v>
      </c>
      <c r="E36" s="80">
        <f t="shared" si="6"/>
        <v>9.7895419264554848E-2</v>
      </c>
      <c r="F36" s="20"/>
      <c r="G36" s="18"/>
      <c r="H36" s="30"/>
      <c r="I36" s="30"/>
      <c r="L36" s="30"/>
    </row>
    <row r="37" spans="1:12" ht="15.75">
      <c r="A37" s="34" t="str">
        <f>$A$9</f>
        <v>Transport</v>
      </c>
      <c r="B37" s="91">
        <f t="shared" ref="B37:C37" si="10">B65+B93</f>
        <v>3479.4359999999997</v>
      </c>
      <c r="C37" s="91">
        <f t="shared" si="10"/>
        <v>3663.6000000000004</v>
      </c>
      <c r="D37" s="79">
        <f t="shared" si="5"/>
        <v>184.16400000000067</v>
      </c>
      <c r="E37" s="80">
        <f t="shared" si="6"/>
        <v>5.2929267846858134E-2</v>
      </c>
      <c r="F37" s="20"/>
      <c r="G37" s="18"/>
      <c r="H37" s="30"/>
      <c r="I37" s="30"/>
      <c r="L37" s="30"/>
    </row>
    <row r="38" spans="1:12" ht="15.75">
      <c r="A38" s="34" t="str">
        <f>$A$10</f>
        <v>Rural Affairs, Land Reform and Islands</v>
      </c>
      <c r="B38" s="91">
        <f t="shared" ref="B38:C38" si="11">B66+B94</f>
        <v>1076.6240000000003</v>
      </c>
      <c r="C38" s="91">
        <f t="shared" si="11"/>
        <v>1124.7919999999999</v>
      </c>
      <c r="D38" s="79">
        <f t="shared" si="5"/>
        <v>48.167999999999665</v>
      </c>
      <c r="E38" s="80">
        <f t="shared" si="6"/>
        <v>4.4739853467877046E-2</v>
      </c>
      <c r="F38" s="20"/>
      <c r="G38" s="18"/>
      <c r="H38" s="30"/>
      <c r="I38" s="30"/>
      <c r="L38" s="30"/>
    </row>
    <row r="39" spans="1:12" ht="15.75">
      <c r="A39" s="34" t="str">
        <f>$A$11</f>
        <v>Constitution, External Affairs and Culture</v>
      </c>
      <c r="B39" s="91">
        <f t="shared" ref="B39:C39" si="12">B67+B95</f>
        <v>313.37599999999998</v>
      </c>
      <c r="C39" s="91">
        <f t="shared" si="12"/>
        <v>355.79986017000004</v>
      </c>
      <c r="D39" s="79">
        <f t="shared" si="5"/>
        <v>42.423860170000069</v>
      </c>
      <c r="E39" s="80">
        <f t="shared" si="6"/>
        <v>0.13537686411850325</v>
      </c>
      <c r="F39" s="20"/>
      <c r="G39" s="18"/>
      <c r="H39" s="30"/>
      <c r="I39" s="30"/>
      <c r="L39" s="30"/>
    </row>
    <row r="40" spans="1:12" ht="15.75">
      <c r="A40" s="34" t="str">
        <f>$A$12</f>
        <v>Finance and Local Government</v>
      </c>
      <c r="B40" s="91">
        <f t="shared" ref="B40:C40" si="13">B68+B96</f>
        <v>11281.798000000001</v>
      </c>
      <c r="C40" s="91">
        <f t="shared" si="13"/>
        <v>10848.782999999998</v>
      </c>
      <c r="D40" s="79">
        <f t="shared" si="5"/>
        <v>-433.01500000000306</v>
      </c>
      <c r="E40" s="80">
        <f t="shared" si="6"/>
        <v>-3.8381736669988509E-2</v>
      </c>
      <c r="F40" s="20"/>
      <c r="G40" s="18"/>
      <c r="H40" s="30"/>
      <c r="I40" s="30"/>
      <c r="L40" s="30"/>
    </row>
    <row r="41" spans="1:12" ht="15.75">
      <c r="A41" s="34" t="str">
        <f>$A$13</f>
        <v>Deputy First Minister, Economy and Gaelic</v>
      </c>
      <c r="B41" s="91">
        <f t="shared" ref="B41:C41" si="14">B69+B97</f>
        <v>1399.8230000000003</v>
      </c>
      <c r="C41" s="91">
        <f t="shared" si="14"/>
        <v>1308.3</v>
      </c>
      <c r="D41" s="79">
        <f t="shared" si="5"/>
        <v>-91.523000000000366</v>
      </c>
      <c r="E41" s="80">
        <f t="shared" si="6"/>
        <v>-6.5381837560891873E-2</v>
      </c>
      <c r="F41" s="20"/>
      <c r="G41" s="18"/>
      <c r="H41" s="30"/>
      <c r="I41" s="30"/>
      <c r="L41" s="30"/>
    </row>
    <row r="42" spans="1:12" ht="15.75">
      <c r="A42" s="34" t="str">
        <f>$A$14</f>
        <v>Crown Office and Procurator Fiscal Service</v>
      </c>
      <c r="B42" s="91">
        <f t="shared" ref="B42:C42" si="15">B70+B98</f>
        <v>215.33900000000003</v>
      </c>
      <c r="C42" s="91">
        <f t="shared" si="15"/>
        <v>237.6</v>
      </c>
      <c r="D42" s="79">
        <f t="shared" si="5"/>
        <v>22.260999999999967</v>
      </c>
      <c r="E42" s="80">
        <f t="shared" si="6"/>
        <v>0.10337653653077225</v>
      </c>
      <c r="F42" s="20"/>
      <c r="G42" s="18"/>
      <c r="H42" s="30"/>
      <c r="I42" s="30"/>
      <c r="L42" s="30"/>
    </row>
    <row r="43" spans="1:12" ht="15.75">
      <c r="A43" s="34" t="str">
        <f>$A$15</f>
        <v>Scottish Parliament &amp; Audit</v>
      </c>
      <c r="B43" s="91">
        <f t="shared" ref="B43:C43" si="16">B71+B99</f>
        <v>138.88300000000001</v>
      </c>
      <c r="C43" s="91">
        <f t="shared" si="16"/>
        <v>150.64900000000003</v>
      </c>
      <c r="D43" s="79">
        <f t="shared" si="5"/>
        <v>11.76600000000002</v>
      </c>
      <c r="E43" s="80">
        <f t="shared" si="6"/>
        <v>8.4718792076784191E-2</v>
      </c>
      <c r="F43" s="20"/>
      <c r="G43" s="18"/>
      <c r="H43" s="30"/>
      <c r="I43" s="30"/>
      <c r="L43" s="30"/>
    </row>
    <row r="44" spans="1:12" ht="15.75">
      <c r="A44" s="103" t="str">
        <f>$A$16</f>
        <v xml:space="preserve">Total </v>
      </c>
      <c r="B44" s="104">
        <f t="shared" ref="B44:C44" si="17">B72+B100</f>
        <v>51828.739000000009</v>
      </c>
      <c r="C44" s="104">
        <f t="shared" si="17"/>
        <v>55658.004860170004</v>
      </c>
      <c r="D44" s="100">
        <f t="shared" ref="D44" si="18">C44-B44</f>
        <v>3829.265860169995</v>
      </c>
      <c r="E44" s="101">
        <f t="shared" ref="E44" si="19">D44/B44</f>
        <v>7.3883060519184043E-2</v>
      </c>
      <c r="F44" s="20"/>
      <c r="G44" s="18"/>
      <c r="H44" s="30"/>
      <c r="I44" s="30"/>
      <c r="L44" s="30"/>
    </row>
    <row r="45" spans="1:12" ht="30">
      <c r="A45" s="84" t="s">
        <v>26</v>
      </c>
      <c r="B45" s="85" t="str">
        <f>$B$3</f>
        <v>2024-25 ABR - £m</v>
      </c>
      <c r="C45" s="85" t="str">
        <f>$C$3</f>
        <v>2025-26 Budget - £m</v>
      </c>
      <c r="D45" s="86" t="str">
        <f>$D$3</f>
        <v>Change 2024-25 to 2025-26 - £m</v>
      </c>
      <c r="E45" s="86" t="str">
        <f>$E$3</f>
        <v>Change 2024-25 to 2025-26 - %</v>
      </c>
      <c r="F45" s="20"/>
      <c r="G45" s="18"/>
    </row>
    <row r="46" spans="1:12" s="19" customFormat="1">
      <c r="A46" s="34" t="str">
        <f>$A$4</f>
        <v>Health and Social Care</v>
      </c>
      <c r="B46" s="91">
        <v>19212.970999999998</v>
      </c>
      <c r="C46" s="81">
        <v>20710.612857608394</v>
      </c>
      <c r="D46" s="79">
        <v>1497.6418576083961</v>
      </c>
      <c r="E46" s="80">
        <v>7.7949519499529593E-2</v>
      </c>
      <c r="F46" s="82"/>
      <c r="G46" s="122"/>
      <c r="H46" s="114"/>
    </row>
    <row r="47" spans="1:12" s="19" customFormat="1" ht="15.75">
      <c r="A47" s="34" t="str">
        <f>$A$5</f>
        <v>Social Justice</v>
      </c>
      <c r="B47" s="91">
        <v>7153.4710000000005</v>
      </c>
      <c r="C47" s="81">
        <v>7982.6156798600005</v>
      </c>
      <c r="D47" s="79">
        <v>829.14467986</v>
      </c>
      <c r="E47" s="80">
        <v>0.11590802281298127</v>
      </c>
      <c r="F47" s="82"/>
      <c r="G47" s="18"/>
      <c r="H47" s="114"/>
    </row>
    <row r="48" spans="1:12" ht="15.75">
      <c r="A48" s="34" t="str">
        <f>$A$6</f>
        <v>Net Zero and Energy</v>
      </c>
      <c r="B48" s="91">
        <v>669.82900000000006</v>
      </c>
      <c r="C48" s="81">
        <v>869.22553099999993</v>
      </c>
      <c r="D48" s="79">
        <v>199.39653099999987</v>
      </c>
      <c r="E48" s="80">
        <v>0.29768273843025583</v>
      </c>
      <c r="F48" s="20"/>
      <c r="G48" s="18"/>
      <c r="H48" s="114"/>
    </row>
    <row r="49" spans="1:8" ht="15.75">
      <c r="A49" s="34" t="str">
        <f>$A$7</f>
        <v>Education &amp; Skills</v>
      </c>
      <c r="B49" s="91">
        <v>3239.1940000000004</v>
      </c>
      <c r="C49" s="81">
        <v>3608.1336927071998</v>
      </c>
      <c r="D49" s="79">
        <v>368.93969270719936</v>
      </c>
      <c r="E49" s="80">
        <v>0.11389860956373694</v>
      </c>
      <c r="F49" s="20"/>
      <c r="G49" s="18"/>
      <c r="H49" s="114"/>
    </row>
    <row r="50" spans="1:8" ht="15.75">
      <c r="A50" s="34" t="str">
        <f>$A$8</f>
        <v>Justice and Home Affairs</v>
      </c>
      <c r="B50" s="91">
        <v>3647.9950000000008</v>
      </c>
      <c r="C50" s="81">
        <v>3911.6291584743003</v>
      </c>
      <c r="D50" s="79">
        <v>263.63415847429951</v>
      </c>
      <c r="E50" s="80">
        <v>7.2268234598539594E-2</v>
      </c>
      <c r="F50" s="20"/>
      <c r="G50" s="18"/>
      <c r="H50" s="114"/>
    </row>
    <row r="51" spans="1:8" ht="15.75">
      <c r="A51" s="34" t="str">
        <f>$A$9</f>
        <v>Transport</v>
      </c>
      <c r="B51" s="91">
        <v>3479.4359999999997</v>
      </c>
      <c r="C51" s="81">
        <v>3578.0838824400003</v>
      </c>
      <c r="D51" s="79">
        <v>98.647882440000558</v>
      </c>
      <c r="E51" s="80">
        <v>2.8351687583849958E-2</v>
      </c>
      <c r="F51" s="20"/>
      <c r="G51" s="18"/>
      <c r="H51" s="114"/>
    </row>
    <row r="52" spans="1:8" ht="15.75">
      <c r="A52" s="34" t="str">
        <f>$A$10</f>
        <v>Rural Affairs, Land Reform and Islands</v>
      </c>
      <c r="B52" s="91">
        <v>1076.6240000000003</v>
      </c>
      <c r="C52" s="81">
        <v>1098.5369926567998</v>
      </c>
      <c r="D52" s="79">
        <v>21.912992656799588</v>
      </c>
      <c r="E52" s="80">
        <v>2.0353431334244436E-2</v>
      </c>
      <c r="F52" s="20"/>
      <c r="G52" s="18"/>
    </row>
    <row r="53" spans="1:8" ht="15.75">
      <c r="A53" s="34" t="str">
        <f>$A$11</f>
        <v>Constitution, External Affairs and Culture</v>
      </c>
      <c r="B53" s="91">
        <v>313.37599999999998</v>
      </c>
      <c r="C53" s="81">
        <v>347.49474425392589</v>
      </c>
      <c r="D53" s="79">
        <v>34.118744253925911</v>
      </c>
      <c r="E53" s="80">
        <v>0.10887478381856273</v>
      </c>
      <c r="F53" s="20"/>
      <c r="G53" s="18"/>
    </row>
    <row r="54" spans="1:8" ht="15.75">
      <c r="A54" s="34" t="str">
        <f>$A$12</f>
        <v>Finance and Local Government</v>
      </c>
      <c r="B54" s="91">
        <v>11281.798000000001</v>
      </c>
      <c r="C54" s="81">
        <v>10595.549622335697</v>
      </c>
      <c r="D54" s="79">
        <v>-686.24837766430392</v>
      </c>
      <c r="E54" s="80">
        <v>-6.0827926334464051E-2</v>
      </c>
      <c r="F54" s="20"/>
      <c r="G54" s="18"/>
    </row>
    <row r="55" spans="1:8" ht="15.75">
      <c r="A55" s="34" t="str">
        <f>$A$13</f>
        <v>Deputy First Minister, Economy and Gaelic</v>
      </c>
      <c r="B55" s="91">
        <v>1399.8230000000003</v>
      </c>
      <c r="C55" s="81">
        <v>1277.7615305699999</v>
      </c>
      <c r="D55" s="79">
        <v>-122.06146943000044</v>
      </c>
      <c r="E55" s="80">
        <v>-8.7197788170361834E-2</v>
      </c>
      <c r="F55" s="20"/>
      <c r="G55" s="18"/>
    </row>
    <row r="56" spans="1:8" ht="15.75">
      <c r="A56" s="34" t="str">
        <f>$A$14</f>
        <v>Crown Office and Procurator Fiscal Service</v>
      </c>
      <c r="B56" s="91">
        <v>215.33900000000003</v>
      </c>
      <c r="C56" s="81">
        <v>232.05391703999999</v>
      </c>
      <c r="D56" s="79">
        <v>16.71491703999996</v>
      </c>
      <c r="E56" s="80">
        <v>7.7621411077417268E-2</v>
      </c>
      <c r="F56" s="20"/>
      <c r="G56" s="18"/>
    </row>
    <row r="57" spans="1:8" ht="15.75">
      <c r="A57" s="34" t="str">
        <f>$A$15</f>
        <v>Scottish Parliament &amp; Audit</v>
      </c>
      <c r="B57" s="91">
        <v>138.88300000000001</v>
      </c>
      <c r="C57" s="81">
        <v>147.13253597710002</v>
      </c>
      <c r="D57" s="79">
        <v>8.2495359771000096</v>
      </c>
      <c r="E57" s="80">
        <v>5.9399177560248623E-2</v>
      </c>
      <c r="F57" s="20"/>
      <c r="G57" s="18"/>
    </row>
    <row r="58" spans="1:8" ht="15.75">
      <c r="A58" s="103" t="str">
        <f>$A$16</f>
        <v xml:space="preserve">Total </v>
      </c>
      <c r="B58" s="104">
        <v>51828.739000000009</v>
      </c>
      <c r="C58" s="99">
        <v>54358.830144923428</v>
      </c>
      <c r="D58" s="100">
        <v>2530.0911449234191</v>
      </c>
      <c r="E58" s="101">
        <v>4.8816374732239168E-2</v>
      </c>
      <c r="F58" s="20"/>
      <c r="G58" s="18"/>
    </row>
    <row r="59" spans="1:8" ht="30">
      <c r="A59" s="88" t="s">
        <v>27</v>
      </c>
      <c r="B59" s="124" t="str">
        <f>$B$3</f>
        <v>2024-25 ABR - £m</v>
      </c>
      <c r="C59" s="89" t="str">
        <f>$C$3</f>
        <v>2025-26 Budget - £m</v>
      </c>
      <c r="D59" s="90" t="str">
        <f>$D$3</f>
        <v>Change 2024-25 to 2025-26 - £m</v>
      </c>
      <c r="E59" s="90" t="str">
        <f>$E$3</f>
        <v>Change 2024-25 to 2025-26 - %</v>
      </c>
      <c r="F59" s="20"/>
      <c r="G59" s="18"/>
    </row>
    <row r="60" spans="1:8">
      <c r="A60" s="34" t="str">
        <f>$A$4</f>
        <v>Health and Social Care</v>
      </c>
      <c r="B60" s="91">
        <v>18392.655999999999</v>
      </c>
      <c r="C60" s="91">
        <v>20200.495999999996</v>
      </c>
      <c r="D60" s="79">
        <f>C60-B60</f>
        <v>1807.8399999999965</v>
      </c>
      <c r="E60" s="80">
        <f>D60/B60</f>
        <v>9.8291405004258037E-2</v>
      </c>
      <c r="F60" s="20"/>
      <c r="G60" s="122"/>
    </row>
    <row r="61" spans="1:8" ht="15.75">
      <c r="A61" s="34" t="str">
        <f>$A$5</f>
        <v>Social Justice</v>
      </c>
      <c r="B61" s="91">
        <v>6618.7540000000008</v>
      </c>
      <c r="C61" s="91">
        <v>7471.9000000000005</v>
      </c>
      <c r="D61" s="79">
        <f t="shared" ref="D61:D71" si="20">C61-B61</f>
        <v>853.14599999999973</v>
      </c>
      <c r="E61" s="80">
        <f t="shared" ref="E61:E71" si="21">D61/B61</f>
        <v>0.12889827904164433</v>
      </c>
      <c r="F61" s="20"/>
      <c r="G61" s="18"/>
    </row>
    <row r="62" spans="1:8" ht="15.75">
      <c r="A62" s="34" t="str">
        <f>$A$6</f>
        <v>Net Zero and Energy</v>
      </c>
      <c r="B62" s="91">
        <v>118.446</v>
      </c>
      <c r="C62" s="91">
        <v>131.90000000000003</v>
      </c>
      <c r="D62" s="79">
        <f t="shared" si="20"/>
        <v>13.454000000000036</v>
      </c>
      <c r="E62" s="80">
        <f t="shared" si="21"/>
        <v>0.11358762642892151</v>
      </c>
      <c r="F62" s="20"/>
      <c r="G62" s="18"/>
    </row>
    <row r="63" spans="1:8" ht="15.75">
      <c r="A63" s="34" t="str">
        <f>$A$7</f>
        <v>Education &amp; Skills</v>
      </c>
      <c r="B63" s="91">
        <v>2717.5220000000004</v>
      </c>
      <c r="C63" s="91">
        <v>3194.0679999999998</v>
      </c>
      <c r="D63" s="79">
        <f t="shared" si="20"/>
        <v>476.54599999999937</v>
      </c>
      <c r="E63" s="80">
        <f t="shared" si="21"/>
        <v>0.17536049386168698</v>
      </c>
      <c r="F63" s="20"/>
      <c r="G63" s="18"/>
    </row>
    <row r="64" spans="1:8" ht="15.75">
      <c r="A64" s="34" t="str">
        <f>$A$8</f>
        <v>Justice and Home Affairs</v>
      </c>
      <c r="B64" s="91">
        <v>3341.9740000000006</v>
      </c>
      <c r="C64" s="91">
        <v>3494.2170000000006</v>
      </c>
      <c r="D64" s="79">
        <f t="shared" si="20"/>
        <v>152.24299999999994</v>
      </c>
      <c r="E64" s="80">
        <f t="shared" si="21"/>
        <v>4.5554812814222946E-2</v>
      </c>
      <c r="F64" s="20"/>
      <c r="G64" s="18"/>
    </row>
    <row r="65" spans="1:8" ht="15.75">
      <c r="A65" s="34" t="str">
        <f>$A$9</f>
        <v>Transport</v>
      </c>
      <c r="B65" s="91">
        <v>1483.4549999999999</v>
      </c>
      <c r="C65" s="91">
        <v>1545.2</v>
      </c>
      <c r="D65" s="79">
        <f t="shared" si="20"/>
        <v>61.745000000000118</v>
      </c>
      <c r="E65" s="80">
        <f t="shared" si="21"/>
        <v>4.1622428722138602E-2</v>
      </c>
      <c r="F65" s="20"/>
      <c r="G65" s="18"/>
    </row>
    <row r="66" spans="1:8" ht="15.75">
      <c r="A66" s="34" t="str">
        <f>$A$10</f>
        <v>Rural Affairs, Land Reform and Islands</v>
      </c>
      <c r="B66" s="91">
        <v>913.86600000000021</v>
      </c>
      <c r="C66" s="91">
        <v>915.80099999999993</v>
      </c>
      <c r="D66" s="79">
        <f t="shared" si="20"/>
        <v>1.9349999999997181</v>
      </c>
      <c r="E66" s="80">
        <f t="shared" si="21"/>
        <v>2.1173782589566934E-3</v>
      </c>
      <c r="F66" s="20"/>
      <c r="G66" s="18"/>
    </row>
    <row r="67" spans="1:8" ht="15.75">
      <c r="A67" s="34" t="str">
        <f>$A$11</f>
        <v>Constitution, External Affairs and Culture</v>
      </c>
      <c r="B67" s="91">
        <v>288.226</v>
      </c>
      <c r="C67" s="91">
        <v>321.29986017000004</v>
      </c>
      <c r="D67" s="79">
        <f t="shared" si="20"/>
        <v>33.073860170000046</v>
      </c>
      <c r="E67" s="80">
        <f t="shared" si="21"/>
        <v>0.11474974558159239</v>
      </c>
      <c r="F67" s="20"/>
      <c r="G67" s="18"/>
    </row>
    <row r="68" spans="1:8" ht="15.75">
      <c r="A68" s="34" t="str">
        <f>$A$12</f>
        <v>Finance and Local Government</v>
      </c>
      <c r="B68" s="91">
        <v>10596.762000000001</v>
      </c>
      <c r="C68" s="91">
        <v>10052.682999999997</v>
      </c>
      <c r="D68" s="79">
        <f t="shared" si="20"/>
        <v>-544.07900000000336</v>
      </c>
      <c r="E68" s="80">
        <f t="shared" si="21"/>
        <v>-5.1343891652941093E-2</v>
      </c>
      <c r="F68" s="20"/>
      <c r="G68" s="18"/>
    </row>
    <row r="69" spans="1:8" ht="15.75">
      <c r="A69" s="34" t="str">
        <f>$A$13</f>
        <v>Deputy First Minister, Economy and Gaelic</v>
      </c>
      <c r="B69" s="91">
        <v>586.98200000000008</v>
      </c>
      <c r="C69" s="91">
        <v>612.6</v>
      </c>
      <c r="D69" s="79">
        <f t="shared" si="20"/>
        <v>25.617999999999938</v>
      </c>
      <c r="E69" s="80">
        <f t="shared" si="21"/>
        <v>4.364358702651859E-2</v>
      </c>
      <c r="F69" s="20"/>
      <c r="G69" s="18"/>
    </row>
    <row r="70" spans="1:8" ht="15.75">
      <c r="A70" s="34" t="str">
        <f>$A$14</f>
        <v>Crown Office and Procurator Fiscal Service</v>
      </c>
      <c r="B70" s="91">
        <v>205.19400000000002</v>
      </c>
      <c r="C70" s="91">
        <v>225.2</v>
      </c>
      <c r="D70" s="79">
        <f t="shared" si="20"/>
        <v>20.005999999999972</v>
      </c>
      <c r="E70" s="80">
        <f t="shared" si="21"/>
        <v>9.7497977523709131E-2</v>
      </c>
      <c r="F70" s="20"/>
      <c r="G70" s="18"/>
    </row>
    <row r="71" spans="1:8" ht="15.75">
      <c r="A71" s="34" t="str">
        <f>$A$15</f>
        <v>Scottish Parliament &amp; Audit</v>
      </c>
      <c r="B71" s="91">
        <v>136.9</v>
      </c>
      <c r="C71" s="91">
        <v>149.28900000000002</v>
      </c>
      <c r="D71" s="79">
        <f t="shared" si="20"/>
        <v>12.38900000000001</v>
      </c>
      <c r="E71" s="80">
        <f t="shared" si="21"/>
        <v>9.0496712929145434E-2</v>
      </c>
      <c r="F71" s="20"/>
      <c r="G71" s="18"/>
    </row>
    <row r="72" spans="1:8" ht="15.75">
      <c r="A72" s="103" t="str">
        <f>$A$16</f>
        <v xml:space="preserve">Total </v>
      </c>
      <c r="B72" s="104">
        <v>45400.737000000008</v>
      </c>
      <c r="C72" s="104">
        <v>48314.653860170001</v>
      </c>
      <c r="D72" s="100">
        <f t="shared" ref="D72" si="22">C72-B72</f>
        <v>2913.916860169993</v>
      </c>
      <c r="E72" s="101">
        <f t="shared" ref="E72" si="23">D72/B72</f>
        <v>6.4182148853001941E-2</v>
      </c>
      <c r="F72" s="20"/>
      <c r="G72" s="18"/>
    </row>
    <row r="73" spans="1:8" ht="30">
      <c r="A73" s="84" t="s">
        <v>28</v>
      </c>
      <c r="B73" s="85" t="str">
        <f>$B$3</f>
        <v>2024-25 ABR - £m</v>
      </c>
      <c r="C73" s="85" t="str">
        <f>$C$3</f>
        <v>2025-26 Budget - £m</v>
      </c>
      <c r="D73" s="86" t="str">
        <f>$D$3</f>
        <v>Change 2024-25 to 2025-26 - £m</v>
      </c>
      <c r="E73" s="86" t="str">
        <f>$E$3</f>
        <v>Change 2024-25 to 2025-26 - %</v>
      </c>
      <c r="F73" s="20"/>
      <c r="G73" s="18"/>
    </row>
    <row r="74" spans="1:8">
      <c r="A74" s="34" t="str">
        <f>$A$4</f>
        <v>Health and Social Care</v>
      </c>
      <c r="B74" s="92">
        <v>18392.655999999999</v>
      </c>
      <c r="C74" s="81">
        <v>19728.974002318395</v>
      </c>
      <c r="D74" s="79">
        <v>1336.3180023183959</v>
      </c>
      <c r="E74" s="80">
        <v>7.26549771995081E-2</v>
      </c>
      <c r="F74" s="20"/>
      <c r="G74" s="122"/>
      <c r="H74" s="114"/>
    </row>
    <row r="75" spans="1:8" ht="15.75">
      <c r="A75" s="34" t="str">
        <f>$A$5</f>
        <v>Social Justice</v>
      </c>
      <c r="B75" s="92">
        <v>6618.7540000000008</v>
      </c>
      <c r="C75" s="81">
        <v>7297.4901630100003</v>
      </c>
      <c r="D75" s="79">
        <v>678.73616300999947</v>
      </c>
      <c r="E75" s="80">
        <v>0.10254742252242634</v>
      </c>
      <c r="F75" s="20"/>
      <c r="G75" s="18"/>
      <c r="H75" s="114"/>
    </row>
    <row r="76" spans="1:8" ht="15.75">
      <c r="A76" s="34" t="str">
        <f>$A$6</f>
        <v>Net Zero and Energy</v>
      </c>
      <c r="B76" s="92">
        <v>118.446</v>
      </c>
      <c r="C76" s="81">
        <v>128.82117701000004</v>
      </c>
      <c r="D76" s="79">
        <v>10.375177010000044</v>
      </c>
      <c r="E76" s="80">
        <v>8.7594152694055044E-2</v>
      </c>
      <c r="F76" s="20"/>
      <c r="G76" s="18"/>
      <c r="H76" s="114"/>
    </row>
    <row r="77" spans="1:8" ht="15.75">
      <c r="A77" s="34" t="str">
        <f>$A$7</f>
        <v>Education &amp; Skills</v>
      </c>
      <c r="B77" s="92">
        <v>2717.5220000000004</v>
      </c>
      <c r="C77" s="81">
        <v>3119.5117453371995</v>
      </c>
      <c r="D77" s="79">
        <v>401.98974533719911</v>
      </c>
      <c r="E77" s="80">
        <v>0.147925111677918</v>
      </c>
      <c r="F77" s="20"/>
      <c r="G77" s="18"/>
      <c r="H77" s="114"/>
    </row>
    <row r="78" spans="1:8" ht="15.75">
      <c r="A78" s="34" t="str">
        <f>$A$8</f>
        <v>Justice and Home Affairs</v>
      </c>
      <c r="B78" s="92">
        <v>3341.9740000000006</v>
      </c>
      <c r="C78" s="81">
        <v>3412.6546373643005</v>
      </c>
      <c r="D78" s="79">
        <v>70.680637364299855</v>
      </c>
      <c r="E78" s="80">
        <v>2.1149367818032051E-2</v>
      </c>
      <c r="F78" s="20"/>
      <c r="G78" s="18"/>
      <c r="H78" s="114"/>
    </row>
    <row r="79" spans="1:8" ht="15.75">
      <c r="A79" s="34" t="str">
        <f>$A$9</f>
        <v>Transport</v>
      </c>
      <c r="B79" s="92">
        <v>1483.4549999999999</v>
      </c>
      <c r="C79" s="81">
        <v>1509.1317870800001</v>
      </c>
      <c r="D79" s="79">
        <v>25.676787080000167</v>
      </c>
      <c r="E79" s="80">
        <v>1.7308773828663606E-2</v>
      </c>
      <c r="F79" s="20"/>
      <c r="G79" s="18"/>
      <c r="H79" s="114"/>
    </row>
    <row r="80" spans="1:8" ht="15.75">
      <c r="A80" s="34" t="str">
        <f>$A$10</f>
        <v>Rural Affairs, Land Reform and Islands</v>
      </c>
      <c r="B80" s="92">
        <v>913.86600000000021</v>
      </c>
      <c r="C80" s="81">
        <v>894.42428147789985</v>
      </c>
      <c r="D80" s="79">
        <v>-19.441718522100359</v>
      </c>
      <c r="E80" s="80">
        <v>-2.1274145796101786E-2</v>
      </c>
      <c r="F80" s="20"/>
      <c r="G80" s="18"/>
      <c r="H80" s="114"/>
    </row>
    <row r="81" spans="1:8" ht="15.75">
      <c r="A81" s="34" t="str">
        <f>$A$11</f>
        <v>Constitution, External Affairs and Culture</v>
      </c>
      <c r="B81" s="92">
        <v>288.226</v>
      </c>
      <c r="C81" s="81">
        <v>313.80004670392589</v>
      </c>
      <c r="D81" s="79">
        <v>25.574046703925887</v>
      </c>
      <c r="E81" s="80">
        <v>8.8729145545252297E-2</v>
      </c>
      <c r="F81" s="20"/>
      <c r="G81" s="18"/>
      <c r="H81" s="114"/>
    </row>
    <row r="82" spans="1:8" ht="15.75">
      <c r="A82" s="34" t="str">
        <f>$A$12</f>
        <v>Finance and Local Government</v>
      </c>
      <c r="B82" s="92">
        <v>10596.762000000001</v>
      </c>
      <c r="C82" s="81">
        <v>9818.0322681456964</v>
      </c>
      <c r="D82" s="79">
        <v>-778.72973185430419</v>
      </c>
      <c r="E82" s="80">
        <v>-7.3487517399589058E-2</v>
      </c>
      <c r="F82" s="20"/>
      <c r="G82" s="18"/>
      <c r="H82" s="114"/>
    </row>
    <row r="83" spans="1:8" ht="15.75">
      <c r="A83" s="34" t="str">
        <f>$A$13</f>
        <v>Deputy First Minister, Economy and Gaelic</v>
      </c>
      <c r="B83" s="92">
        <v>586.98200000000008</v>
      </c>
      <c r="C83" s="81">
        <v>598.30062954000005</v>
      </c>
      <c r="D83" s="79">
        <v>11.318629539999961</v>
      </c>
      <c r="E83" s="80">
        <v>1.9282754053786929E-2</v>
      </c>
      <c r="F83" s="20"/>
      <c r="G83" s="18"/>
      <c r="H83" s="114"/>
    </row>
    <row r="84" spans="1:8" ht="15.75">
      <c r="A84" s="34" t="str">
        <f>$A$14</f>
        <v>Crown Office and Procurator Fiscal Service</v>
      </c>
      <c r="B84" s="92">
        <v>205.19400000000002</v>
      </c>
      <c r="C84" s="81">
        <v>219.94335907999999</v>
      </c>
      <c r="D84" s="79">
        <v>14.749359079999977</v>
      </c>
      <c r="E84" s="80">
        <v>7.1880069982552974E-2</v>
      </c>
      <c r="F84" s="20"/>
      <c r="G84" s="18"/>
      <c r="H84" s="114"/>
    </row>
    <row r="85" spans="1:8" ht="15.75">
      <c r="A85" s="34" t="str">
        <f>$A$15</f>
        <v>Scottish Parliament &amp; Audit</v>
      </c>
      <c r="B85" s="92">
        <v>136.9</v>
      </c>
      <c r="C85" s="81">
        <v>145.8042812331</v>
      </c>
      <c r="D85" s="79">
        <v>8.9042812330999936</v>
      </c>
      <c r="E85" s="80">
        <v>6.5042229606281907E-2</v>
      </c>
      <c r="F85" s="20"/>
      <c r="G85" s="18"/>
      <c r="H85" s="114"/>
    </row>
    <row r="86" spans="1:8" ht="15.75">
      <c r="A86" s="103" t="str">
        <f>$A$16</f>
        <v xml:space="preserve">Total </v>
      </c>
      <c r="B86" s="105">
        <v>45400.737000000008</v>
      </c>
      <c r="C86" s="99">
        <v>47186.888378300522</v>
      </c>
      <c r="D86" s="100">
        <v>1786.1513783005139</v>
      </c>
      <c r="E86" s="101">
        <v>3.9341902716260167E-2</v>
      </c>
      <c r="F86" s="20"/>
      <c r="G86" s="18"/>
      <c r="H86" s="114"/>
    </row>
    <row r="87" spans="1:8" ht="30">
      <c r="A87" s="88" t="s">
        <v>29</v>
      </c>
      <c r="B87" s="124" t="str">
        <f>$B$3</f>
        <v>2024-25 ABR - £m</v>
      </c>
      <c r="C87" s="89" t="str">
        <f>$C$3</f>
        <v>2025-26 Budget - £m</v>
      </c>
      <c r="D87" s="90" t="str">
        <f>$D$3</f>
        <v>Change 2024-25 to 2025-26 - £m</v>
      </c>
      <c r="E87" s="90" t="str">
        <f>$E$3</f>
        <v>Change 2024-25 to 2025-26 - %</v>
      </c>
      <c r="F87" s="20"/>
      <c r="G87" s="18"/>
    </row>
    <row r="88" spans="1:8" ht="15.75">
      <c r="A88" s="34" t="str">
        <f>$A$4</f>
        <v>Health and Social Care</v>
      </c>
      <c r="B88" s="93">
        <v>820.31500000000005</v>
      </c>
      <c r="C88" s="93">
        <v>1005.0999999999999</v>
      </c>
      <c r="D88" s="94">
        <f>C88-B88</f>
        <v>184.78499999999985</v>
      </c>
      <c r="E88" s="95">
        <f>D88/B88</f>
        <v>0.22526102777591517</v>
      </c>
      <c r="F88" s="20"/>
      <c r="G88" s="18"/>
    </row>
    <row r="89" spans="1:8" ht="15.75">
      <c r="A89" s="34" t="str">
        <f>$A$5</f>
        <v>Social Justice</v>
      </c>
      <c r="B89" s="93">
        <v>534.71699999999998</v>
      </c>
      <c r="C89" s="93">
        <v>701.50000000000011</v>
      </c>
      <c r="D89" s="94">
        <f t="shared" ref="D89:D95" si="24">C89-B89</f>
        <v>166.78300000000013</v>
      </c>
      <c r="E89" s="95">
        <f t="shared" ref="E89:E95" si="25">D89/B89</f>
        <v>0.3119089163052608</v>
      </c>
      <c r="F89" s="20"/>
      <c r="G89" s="18"/>
    </row>
    <row r="90" spans="1:8" ht="15.75">
      <c r="A90" s="34" t="str">
        <f>$A$6</f>
        <v>Net Zero and Energy</v>
      </c>
      <c r="B90" s="93">
        <v>551.38300000000004</v>
      </c>
      <c r="C90" s="93">
        <v>758.09999999999991</v>
      </c>
      <c r="D90" s="94">
        <f t="shared" si="24"/>
        <v>206.71699999999987</v>
      </c>
      <c r="E90" s="95">
        <f t="shared" si="25"/>
        <v>0.37490637179601088</v>
      </c>
      <c r="F90" s="20"/>
      <c r="G90" s="18"/>
    </row>
    <row r="91" spans="1:8" ht="15.75">
      <c r="A91" s="34" t="str">
        <f>$A$7</f>
        <v>Education &amp; Skills</v>
      </c>
      <c r="B91" s="93">
        <v>521.67199999999991</v>
      </c>
      <c r="C91" s="93">
        <v>500.3</v>
      </c>
      <c r="D91" s="94">
        <f t="shared" si="24"/>
        <v>-21.3719999999999</v>
      </c>
      <c r="E91" s="95">
        <f t="shared" si="25"/>
        <v>-4.0968271250900766E-2</v>
      </c>
      <c r="F91" s="20"/>
      <c r="G91" s="18"/>
    </row>
    <row r="92" spans="1:8" ht="15.75">
      <c r="A92" s="34" t="str">
        <f>$A$8</f>
        <v>Justice and Home Affairs</v>
      </c>
      <c r="B92" s="93">
        <v>306.02100000000002</v>
      </c>
      <c r="C92" s="93">
        <v>510.9</v>
      </c>
      <c r="D92" s="94">
        <f t="shared" si="24"/>
        <v>204.87899999999996</v>
      </c>
      <c r="E92" s="95">
        <f t="shared" si="25"/>
        <v>0.66949327006970094</v>
      </c>
      <c r="F92" s="20"/>
      <c r="G92" s="18"/>
    </row>
    <row r="93" spans="1:8" ht="15.75">
      <c r="A93" s="34" t="str">
        <f>$A$9</f>
        <v>Transport</v>
      </c>
      <c r="B93" s="93">
        <v>1995.981</v>
      </c>
      <c r="C93" s="93">
        <v>2118.4000000000005</v>
      </c>
      <c r="D93" s="94">
        <f t="shared" si="24"/>
        <v>122.41900000000055</v>
      </c>
      <c r="E93" s="95">
        <f t="shared" si="25"/>
        <v>6.1332748157422616E-2</v>
      </c>
      <c r="F93" s="20"/>
      <c r="G93" s="18"/>
    </row>
    <row r="94" spans="1:8" ht="15.75">
      <c r="A94" s="34" t="str">
        <f>$A$10</f>
        <v>Rural Affairs, Land Reform and Islands</v>
      </c>
      <c r="B94" s="93">
        <v>162.75799999999998</v>
      </c>
      <c r="C94" s="93">
        <v>208.99099999999999</v>
      </c>
      <c r="D94" s="94">
        <f t="shared" si="24"/>
        <v>46.233000000000004</v>
      </c>
      <c r="E94" s="95">
        <f t="shared" si="25"/>
        <v>0.28405976971946084</v>
      </c>
      <c r="F94" s="20"/>
      <c r="G94" s="18"/>
    </row>
    <row r="95" spans="1:8" ht="15.75">
      <c r="A95" s="34" t="str">
        <f>$A$11</f>
        <v>Constitution, External Affairs and Culture</v>
      </c>
      <c r="B95" s="93">
        <v>25.15</v>
      </c>
      <c r="C95" s="93">
        <v>34.5</v>
      </c>
      <c r="D95" s="94">
        <f t="shared" si="24"/>
        <v>9.3500000000000014</v>
      </c>
      <c r="E95" s="95">
        <f t="shared" si="25"/>
        <v>0.3717693836978132</v>
      </c>
      <c r="F95" s="20"/>
      <c r="G95" s="18"/>
    </row>
    <row r="96" spans="1:8" ht="15.75">
      <c r="A96" s="34" t="str">
        <f>$A$12</f>
        <v>Finance and Local Government</v>
      </c>
      <c r="B96" s="93">
        <v>685.03600000000006</v>
      </c>
      <c r="C96" s="93">
        <v>796.1</v>
      </c>
      <c r="D96" s="94">
        <f t="shared" ref="D96:D100" si="26">C96-B96</f>
        <v>111.06399999999996</v>
      </c>
      <c r="E96" s="95">
        <f t="shared" ref="E96:E100" si="27">D96/B96</f>
        <v>0.16212870564466678</v>
      </c>
      <c r="F96" s="20"/>
      <c r="G96" s="18"/>
    </row>
    <row r="97" spans="1:7" ht="15.75">
      <c r="A97" s="34" t="str">
        <f>$A$13</f>
        <v>Deputy First Minister, Economy and Gaelic</v>
      </c>
      <c r="B97" s="93">
        <v>812.84100000000012</v>
      </c>
      <c r="C97" s="93">
        <v>695.69999999999993</v>
      </c>
      <c r="D97" s="94">
        <f t="shared" si="26"/>
        <v>-117.14100000000019</v>
      </c>
      <c r="E97" s="95">
        <f t="shared" si="27"/>
        <v>-0.1441130553207825</v>
      </c>
      <c r="F97" s="20"/>
      <c r="G97" s="18"/>
    </row>
    <row r="98" spans="1:7" ht="15.75">
      <c r="A98" s="34" t="str">
        <f>$A$14</f>
        <v>Crown Office and Procurator Fiscal Service</v>
      </c>
      <c r="B98" s="93">
        <v>10.145</v>
      </c>
      <c r="C98" s="93">
        <v>12.4</v>
      </c>
      <c r="D98" s="94">
        <f t="shared" si="26"/>
        <v>2.2550000000000008</v>
      </c>
      <c r="E98" s="95">
        <f t="shared" si="27"/>
        <v>0.22227698373583055</v>
      </c>
      <c r="F98" s="20"/>
      <c r="G98" s="18"/>
    </row>
    <row r="99" spans="1:7" ht="15.75">
      <c r="A99" s="34" t="str">
        <f>$A$15</f>
        <v>Scottish Parliament &amp; Audit</v>
      </c>
      <c r="B99" s="93">
        <v>1.9830000000000001</v>
      </c>
      <c r="C99" s="93">
        <v>1.3599999999999999</v>
      </c>
      <c r="D99" s="94">
        <f t="shared" si="26"/>
        <v>-0.62300000000000022</v>
      </c>
      <c r="E99" s="95">
        <f t="shared" si="27"/>
        <v>-0.31417044881492695</v>
      </c>
      <c r="F99" s="20"/>
      <c r="G99" s="18"/>
    </row>
    <row r="100" spans="1:7" ht="15.75">
      <c r="A100" s="103" t="str">
        <f>$A$16</f>
        <v xml:space="preserve">Total </v>
      </c>
      <c r="B100" s="106">
        <v>6428.0020000000004</v>
      </c>
      <c r="C100" s="106">
        <v>7343.3510000000006</v>
      </c>
      <c r="D100" s="107">
        <f t="shared" si="26"/>
        <v>915.34900000000016</v>
      </c>
      <c r="E100" s="108">
        <f t="shared" si="27"/>
        <v>0.14240023571865723</v>
      </c>
      <c r="F100" s="20"/>
      <c r="G100" s="18"/>
    </row>
    <row r="101" spans="1:7" ht="30">
      <c r="A101" s="84" t="s">
        <v>30</v>
      </c>
      <c r="B101" s="85" t="str">
        <f>$B$3</f>
        <v>2024-25 ABR - £m</v>
      </c>
      <c r="C101" s="85" t="str">
        <f>$C$3</f>
        <v>2025-26 Budget - £m</v>
      </c>
      <c r="D101" s="86" t="str">
        <f>$D$3</f>
        <v>Change 2024-25 to 2025-26 - £m</v>
      </c>
      <c r="E101" s="86" t="str">
        <f>$E$3</f>
        <v>Change 2024-25 to 2025-26 - %</v>
      </c>
      <c r="F101" s="20"/>
      <c r="G101" s="18"/>
    </row>
    <row r="102" spans="1:7" ht="15.75">
      <c r="A102" s="34" t="str">
        <f>$A$4</f>
        <v>Health and Social Care</v>
      </c>
      <c r="B102" s="92">
        <v>820.31500000000005</v>
      </c>
      <c r="C102" s="81">
        <v>981.63885528999992</v>
      </c>
      <c r="D102" s="79">
        <v>161.32385528999987</v>
      </c>
      <c r="E102" s="80">
        <v>0.19666086233946697</v>
      </c>
      <c r="F102" s="20"/>
      <c r="G102" s="18"/>
    </row>
    <row r="103" spans="1:7" ht="15.75">
      <c r="A103" s="34" t="str">
        <f>$A$5</f>
        <v>Social Justice</v>
      </c>
      <c r="B103" s="92">
        <v>534.71699999999998</v>
      </c>
      <c r="C103" s="81">
        <v>685.12551685000005</v>
      </c>
      <c r="D103" s="79">
        <v>150.40851685000007</v>
      </c>
      <c r="E103" s="80">
        <v>0.28128620718997166</v>
      </c>
      <c r="F103" s="20"/>
      <c r="G103" s="18"/>
    </row>
    <row r="104" spans="1:7" ht="15.75">
      <c r="A104" s="34" t="str">
        <f>$A$6</f>
        <v>Net Zero and Energy</v>
      </c>
      <c r="B104" s="92">
        <v>551.38300000000004</v>
      </c>
      <c r="C104" s="81">
        <v>740.40435398999989</v>
      </c>
      <c r="D104" s="79">
        <v>189.02135398999985</v>
      </c>
      <c r="E104" s="80">
        <v>0.34281316977491116</v>
      </c>
      <c r="F104" s="20"/>
      <c r="G104" s="18"/>
    </row>
    <row r="105" spans="1:7" ht="15.75">
      <c r="A105" s="34" t="str">
        <f>$A$7</f>
        <v>Education &amp; Skills</v>
      </c>
      <c r="B105" s="92">
        <v>521.67199999999991</v>
      </c>
      <c r="C105" s="81">
        <v>488.62194736999999</v>
      </c>
      <c r="D105" s="79">
        <v>-33.050052629999925</v>
      </c>
      <c r="E105" s="80">
        <v>-6.3354085766535159E-2</v>
      </c>
      <c r="F105" s="20"/>
      <c r="G105" s="18"/>
    </row>
    <row r="106" spans="1:7" ht="15.75">
      <c r="A106" s="34" t="str">
        <f>$A$8</f>
        <v>Justice and Home Affairs</v>
      </c>
      <c r="B106" s="92">
        <v>306.02100000000002</v>
      </c>
      <c r="C106" s="81">
        <v>498.97452110999996</v>
      </c>
      <c r="D106" s="79">
        <v>192.95352110999994</v>
      </c>
      <c r="E106" s="80">
        <v>0.63052379121040691</v>
      </c>
      <c r="F106" s="20"/>
      <c r="G106" s="18"/>
    </row>
    <row r="107" spans="1:7" ht="15.75">
      <c r="A107" s="34" t="str">
        <f>$A$9</f>
        <v>Transport</v>
      </c>
      <c r="B107" s="92">
        <v>1995.981</v>
      </c>
      <c r="C107" s="81">
        <v>2068.9520953600004</v>
      </c>
      <c r="D107" s="79">
        <v>72.97109536000039</v>
      </c>
      <c r="E107" s="80">
        <v>3.655901301665717E-2</v>
      </c>
      <c r="F107" s="20"/>
      <c r="G107" s="18"/>
    </row>
    <row r="108" spans="1:7" ht="15.75">
      <c r="A108" s="34" t="str">
        <f>$A$10</f>
        <v>Rural Affairs, Land Reform and Islands</v>
      </c>
      <c r="B108" s="92">
        <v>162.75799999999998</v>
      </c>
      <c r="C108" s="81">
        <v>204.11271117889999</v>
      </c>
      <c r="D108" s="79">
        <v>41.354711178900004</v>
      </c>
      <c r="E108" s="80">
        <v>0.25408711816869223</v>
      </c>
      <c r="F108" s="20"/>
      <c r="G108" s="18"/>
    </row>
    <row r="109" spans="1:7" ht="15.75">
      <c r="A109" s="34" t="str">
        <f>$A$11</f>
        <v>Constitution, External Affairs and Culture</v>
      </c>
      <c r="B109" s="92">
        <v>25.15</v>
      </c>
      <c r="C109" s="81">
        <v>33.694697550000001</v>
      </c>
      <c r="D109" s="96">
        <v>8.5446975500000022</v>
      </c>
      <c r="E109" s="97">
        <v>0.33974940556660049</v>
      </c>
      <c r="F109" s="20"/>
      <c r="G109" s="18"/>
    </row>
    <row r="110" spans="1:7" ht="15.75">
      <c r="A110" s="34" t="str">
        <f>$A$12</f>
        <v>Finance and Local Government</v>
      </c>
      <c r="B110" s="92">
        <v>685.03600000000006</v>
      </c>
      <c r="C110" s="81">
        <v>777.51735418999999</v>
      </c>
      <c r="D110" s="96">
        <v>92.481354189999934</v>
      </c>
      <c r="E110" s="97">
        <v>0.13500218118463836</v>
      </c>
      <c r="F110" s="20"/>
      <c r="G110" s="18"/>
    </row>
    <row r="111" spans="1:7" ht="15.75">
      <c r="A111" s="34" t="str">
        <f>$A$13</f>
        <v>Deputy First Minister, Economy and Gaelic</v>
      </c>
      <c r="B111" s="92">
        <v>812.84100000000012</v>
      </c>
      <c r="C111" s="81">
        <v>679.46090102999995</v>
      </c>
      <c r="D111" s="96">
        <v>-133.38009897000018</v>
      </c>
      <c r="E111" s="97">
        <v>-0.16409125397217925</v>
      </c>
      <c r="F111" s="20"/>
      <c r="G111" s="18"/>
    </row>
    <row r="112" spans="1:7" ht="15.75">
      <c r="A112" s="34" t="str">
        <f>$A$14</f>
        <v>Crown Office and Procurator Fiscal Service</v>
      </c>
      <c r="B112" s="92">
        <v>10.145</v>
      </c>
      <c r="C112" s="81">
        <v>12.11055796</v>
      </c>
      <c r="D112" s="96">
        <v>1.9655579599999999</v>
      </c>
      <c r="E112" s="97">
        <v>0.19374647215377033</v>
      </c>
      <c r="F112" s="20"/>
      <c r="G112" s="18"/>
    </row>
    <row r="113" spans="1:7" ht="15.75">
      <c r="A113" s="34" t="str">
        <f>$A$15</f>
        <v>Scottish Parliament &amp; Audit</v>
      </c>
      <c r="B113" s="92">
        <v>1.9830000000000001</v>
      </c>
      <c r="C113" s="81">
        <v>1.3282547439999999</v>
      </c>
      <c r="D113" s="96">
        <v>-0.65474525600000022</v>
      </c>
      <c r="E113" s="97">
        <v>-0.33017915078164406</v>
      </c>
      <c r="F113" s="20"/>
      <c r="G113" s="18"/>
    </row>
    <row r="114" spans="1:7" ht="15.75">
      <c r="A114" s="103" t="str">
        <f>$A$16</f>
        <v xml:space="preserve">Total </v>
      </c>
      <c r="B114" s="105">
        <v>6428.0020000000004</v>
      </c>
      <c r="C114" s="99">
        <v>7171.9417666229001</v>
      </c>
      <c r="D114" s="109">
        <v>743.9397666228997</v>
      </c>
      <c r="E114" s="110">
        <v>0.11573421517648869</v>
      </c>
      <c r="F114" s="20"/>
      <c r="G114" s="18"/>
    </row>
    <row r="115" spans="1:7" ht="30">
      <c r="A115" s="88" t="s">
        <v>31</v>
      </c>
      <c r="B115" s="89" t="str">
        <f>$B$3</f>
        <v>2024-25 ABR - £m</v>
      </c>
      <c r="C115" s="89" t="str">
        <f>$C$3</f>
        <v>2025-26 Budget - £m</v>
      </c>
      <c r="D115" s="90" t="str">
        <f>$D$3</f>
        <v>Change 2024-25 to 2025-26 - £m</v>
      </c>
      <c r="E115" s="90" t="str">
        <f>$E$3</f>
        <v>Change 2024-25 to 2025-26 - %</v>
      </c>
      <c r="F115" s="20"/>
      <c r="G115" s="18"/>
    </row>
    <row r="116" spans="1:7" ht="15.75">
      <c r="A116" s="34" t="str">
        <f>$A$4</f>
        <v>Health and Social Care</v>
      </c>
      <c r="B116" s="91">
        <v>104.02</v>
      </c>
      <c r="C116" s="91">
        <v>108.005</v>
      </c>
      <c r="D116" s="96">
        <f>C116-B116</f>
        <v>3.9849999999999994</v>
      </c>
      <c r="E116" s="97">
        <f>D116/B116</f>
        <v>3.8309940396077671E-2</v>
      </c>
      <c r="F116" s="20"/>
      <c r="G116" s="18"/>
    </row>
    <row r="117" spans="1:7" ht="15.75">
      <c r="A117" s="34" t="str">
        <f>$A$5</f>
        <v>Social Justice</v>
      </c>
      <c r="B117" s="91">
        <v>0.19400000000000001</v>
      </c>
      <c r="C117" s="91">
        <v>0.2</v>
      </c>
      <c r="D117" s="96">
        <f t="shared" ref="D117:D128" si="28">C117-B117</f>
        <v>6.0000000000000053E-3</v>
      </c>
      <c r="E117" s="97">
        <f t="shared" ref="E117:E128" si="29">D117/B117</f>
        <v>3.0927835051546417E-2</v>
      </c>
      <c r="F117" s="20"/>
      <c r="G117" s="18"/>
    </row>
    <row r="118" spans="1:7" ht="15.75">
      <c r="A118" s="34" t="str">
        <f>$A$6</f>
        <v>Net Zero and Energy</v>
      </c>
      <c r="B118" s="91">
        <v>0</v>
      </c>
      <c r="C118" s="91">
        <v>0</v>
      </c>
      <c r="D118" s="96">
        <f t="shared" si="28"/>
        <v>0</v>
      </c>
      <c r="E118" s="97" t="s">
        <v>183</v>
      </c>
      <c r="F118" s="20"/>
      <c r="G118" s="18"/>
    </row>
    <row r="119" spans="1:7" ht="15.75">
      <c r="A119" s="34" t="str">
        <f>$A$7</f>
        <v>Education &amp; Skills</v>
      </c>
      <c r="B119" s="91">
        <v>804.14699999999993</v>
      </c>
      <c r="C119" s="91">
        <v>874.27800000000002</v>
      </c>
      <c r="D119" s="96">
        <f t="shared" si="28"/>
        <v>70.131000000000085</v>
      </c>
      <c r="E119" s="97">
        <f t="shared" si="29"/>
        <v>8.7211666523658096E-2</v>
      </c>
      <c r="F119" s="20"/>
      <c r="G119" s="18"/>
    </row>
    <row r="120" spans="1:7" ht="15.75">
      <c r="A120" s="34" t="str">
        <f>$A$8</f>
        <v>Justice and Home Affairs</v>
      </c>
      <c r="B120" s="91">
        <v>3.0759999999999996</v>
      </c>
      <c r="C120" s="91">
        <v>0.30599999999999999</v>
      </c>
      <c r="D120" s="96">
        <f t="shared" si="28"/>
        <v>-2.7699999999999996</v>
      </c>
      <c r="E120" s="97">
        <f t="shared" si="29"/>
        <v>-0.90052015604681401</v>
      </c>
      <c r="F120" s="20"/>
      <c r="G120" s="18"/>
    </row>
    <row r="121" spans="1:7" ht="15.75">
      <c r="A121" s="34" t="str">
        <f>$A$9</f>
        <v>Transport</v>
      </c>
      <c r="B121" s="91">
        <v>0.54</v>
      </c>
      <c r="C121" s="91">
        <v>0.52800000000000002</v>
      </c>
      <c r="D121" s="96">
        <f t="shared" si="28"/>
        <v>-1.2000000000000011E-2</v>
      </c>
      <c r="E121" s="97">
        <f t="shared" si="29"/>
        <v>-2.222222222222224E-2</v>
      </c>
      <c r="F121" s="20"/>
      <c r="G121" s="18"/>
    </row>
    <row r="122" spans="1:7" ht="15.75">
      <c r="A122" s="34" t="str">
        <f>$A$10</f>
        <v>Rural Affairs, Land Reform and Islands</v>
      </c>
      <c r="B122" s="91">
        <v>0</v>
      </c>
      <c r="C122" s="91">
        <v>0</v>
      </c>
      <c r="D122" s="96">
        <f t="shared" si="28"/>
        <v>0</v>
      </c>
      <c r="E122" s="97" t="s">
        <v>183</v>
      </c>
      <c r="F122" s="20"/>
      <c r="G122" s="18"/>
    </row>
    <row r="123" spans="1:7" ht="15.75">
      <c r="A123" s="34" t="str">
        <f>$A$11</f>
        <v>Constitution, External Affairs and Culture</v>
      </c>
      <c r="B123" s="91">
        <v>0</v>
      </c>
      <c r="C123" s="91">
        <v>0</v>
      </c>
      <c r="D123" s="96">
        <f t="shared" si="28"/>
        <v>0</v>
      </c>
      <c r="E123" s="97" t="s">
        <v>183</v>
      </c>
      <c r="F123" s="20"/>
      <c r="G123" s="18"/>
    </row>
    <row r="124" spans="1:7" ht="15.75">
      <c r="A124" s="34" t="str">
        <f>$A$12</f>
        <v>Finance and Local Government</v>
      </c>
      <c r="B124" s="91">
        <v>6584.3640000000005</v>
      </c>
      <c r="C124" s="91">
        <v>6030.8899999999994</v>
      </c>
      <c r="D124" s="96">
        <f t="shared" si="28"/>
        <v>-553.47400000000107</v>
      </c>
      <c r="E124" s="97">
        <f t="shared" si="29"/>
        <v>-8.4058840003377849E-2</v>
      </c>
      <c r="F124" s="20"/>
      <c r="G124" s="18"/>
    </row>
    <row r="125" spans="1:7" ht="15.75">
      <c r="A125" s="34" t="str">
        <f>$A$13</f>
        <v>Deputy First Minister, Economy and Gaelic</v>
      </c>
      <c r="B125" s="91">
        <v>0</v>
      </c>
      <c r="C125" s="91">
        <v>0</v>
      </c>
      <c r="D125" s="96">
        <f t="shared" si="28"/>
        <v>0</v>
      </c>
      <c r="E125" s="97" t="s">
        <v>183</v>
      </c>
      <c r="F125" s="20"/>
      <c r="G125" s="18"/>
    </row>
    <row r="126" spans="1:7" ht="15.75">
      <c r="A126" s="34" t="str">
        <f>$A$14</f>
        <v>Crown Office and Procurator Fiscal Service</v>
      </c>
      <c r="B126" s="91">
        <v>0.2</v>
      </c>
      <c r="C126" s="91">
        <v>1.37</v>
      </c>
      <c r="D126" s="96">
        <f t="shared" si="28"/>
        <v>1.1700000000000002</v>
      </c>
      <c r="E126" s="97">
        <f t="shared" si="29"/>
        <v>5.8500000000000005</v>
      </c>
      <c r="F126" s="20"/>
      <c r="G126" s="18"/>
    </row>
    <row r="127" spans="1:7" s="17" customFormat="1" ht="15.75">
      <c r="A127" s="34" t="str">
        <f>$A$15</f>
        <v>Scottish Parliament &amp; Audit</v>
      </c>
      <c r="B127" s="91">
        <v>2</v>
      </c>
      <c r="C127" s="91">
        <v>2</v>
      </c>
      <c r="D127" s="96">
        <f t="shared" si="28"/>
        <v>0</v>
      </c>
      <c r="E127" s="97">
        <f t="shared" si="29"/>
        <v>0</v>
      </c>
      <c r="F127" s="83"/>
      <c r="G127" s="18"/>
    </row>
    <row r="128" spans="1:7" s="17" customFormat="1" ht="15.75">
      <c r="A128" s="103" t="str">
        <f>$A$16</f>
        <v xml:space="preserve">Total </v>
      </c>
      <c r="B128" s="104">
        <v>7498.5410000000011</v>
      </c>
      <c r="C128" s="104">
        <v>7017.5769999999993</v>
      </c>
      <c r="D128" s="109">
        <f t="shared" si="28"/>
        <v>-480.96400000000176</v>
      </c>
      <c r="E128" s="110">
        <f t="shared" si="29"/>
        <v>-6.4141010897986919E-2</v>
      </c>
      <c r="F128" s="83"/>
      <c r="G128" s="18"/>
    </row>
    <row r="129" spans="1:8" ht="30">
      <c r="A129" s="84" t="s">
        <v>32</v>
      </c>
      <c r="B129" s="85" t="str">
        <f>$B$3</f>
        <v>2024-25 ABR - £m</v>
      </c>
      <c r="C129" s="85" t="str">
        <f>$C$3</f>
        <v>2025-26 Budget - £m</v>
      </c>
      <c r="D129" s="86" t="str">
        <f>$D$3</f>
        <v>Change 2024-25 to 2025-26 - £m</v>
      </c>
      <c r="E129" s="86" t="str">
        <f>$E$3</f>
        <v>Change 2024-25 to 2025-26 - %</v>
      </c>
      <c r="F129" s="20"/>
      <c r="G129" s="18"/>
    </row>
    <row r="130" spans="1:8" ht="15.75">
      <c r="A130" s="34" t="str">
        <f>$A$4</f>
        <v>Health and Social Care</v>
      </c>
      <c r="B130" s="91">
        <v>104.02</v>
      </c>
      <c r="C130" s="78">
        <v>105.4839364895</v>
      </c>
      <c r="D130" s="96">
        <v>1.4639364895</v>
      </c>
      <c r="E130" s="97">
        <v>1.4073605936358393E-2</v>
      </c>
      <c r="F130" s="20"/>
      <c r="G130" s="18"/>
    </row>
    <row r="131" spans="1:8" ht="15.75">
      <c r="A131" s="34" t="str">
        <f>$A$5</f>
        <v>Social Justice</v>
      </c>
      <c r="B131" s="91">
        <v>0.19400000000000001</v>
      </c>
      <c r="C131" s="78">
        <v>0.19533158</v>
      </c>
      <c r="D131" s="96">
        <v>1.3315799999999989E-3</v>
      </c>
      <c r="E131" s="97">
        <v>6.8638144329896851E-3</v>
      </c>
      <c r="F131" s="20"/>
      <c r="G131" s="18"/>
    </row>
    <row r="132" spans="1:8" ht="15.75">
      <c r="A132" s="34" t="str">
        <f>$A$6</f>
        <v>Net Zero and Energy</v>
      </c>
      <c r="B132" s="91">
        <v>0</v>
      </c>
      <c r="C132" s="78">
        <v>0</v>
      </c>
      <c r="D132" s="96">
        <v>0</v>
      </c>
      <c r="E132" s="97" t="s">
        <v>183</v>
      </c>
      <c r="F132" s="20"/>
      <c r="G132" s="18"/>
    </row>
    <row r="133" spans="1:8" ht="15.75">
      <c r="A133" s="34" t="str">
        <f>$A$7</f>
        <v>Education &amp; Skills</v>
      </c>
      <c r="B133" s="91">
        <v>804.14699999999993</v>
      </c>
      <c r="C133" s="78">
        <v>853.87051549620003</v>
      </c>
      <c r="D133" s="96">
        <v>49.723515496200093</v>
      </c>
      <c r="E133" s="97">
        <v>6.1833863082496235E-2</v>
      </c>
      <c r="F133" s="20"/>
      <c r="G133" s="18"/>
      <c r="H133" s="16"/>
    </row>
    <row r="134" spans="1:8" ht="15.75">
      <c r="A134" s="34" t="str">
        <f>$A$8</f>
        <v>Justice and Home Affairs</v>
      </c>
      <c r="B134" s="91">
        <v>3.0759999999999996</v>
      </c>
      <c r="C134" s="78">
        <v>0.29885731739999999</v>
      </c>
      <c r="D134" s="96">
        <v>-2.7771426825999996</v>
      </c>
      <c r="E134" s="97">
        <v>-0.90284222451235374</v>
      </c>
      <c r="F134" s="20"/>
      <c r="G134" s="18"/>
    </row>
    <row r="135" spans="1:8" ht="15.75">
      <c r="A135" s="34" t="str">
        <f>$A$9</f>
        <v>Transport</v>
      </c>
      <c r="B135" s="91">
        <v>0.54</v>
      </c>
      <c r="C135" s="78">
        <v>0.51567537119999995</v>
      </c>
      <c r="D135" s="96">
        <v>-2.4324628800000081E-2</v>
      </c>
      <c r="E135" s="97">
        <v>-4.5045608888889033E-2</v>
      </c>
      <c r="F135" s="20"/>
      <c r="G135" s="18"/>
    </row>
    <row r="136" spans="1:8" ht="15.75">
      <c r="A136" s="34" t="str">
        <f>$A$10</f>
        <v>Rural Affairs, Land Reform and Islands</v>
      </c>
      <c r="B136" s="91">
        <v>0</v>
      </c>
      <c r="C136" s="78">
        <v>0</v>
      </c>
      <c r="D136" s="96">
        <v>0</v>
      </c>
      <c r="E136" s="97" t="s">
        <v>183</v>
      </c>
      <c r="F136" s="20"/>
      <c r="G136" s="18"/>
    </row>
    <row r="137" spans="1:8" ht="15.75">
      <c r="A137" s="34" t="str">
        <f>$A$11</f>
        <v>Constitution, External Affairs and Culture</v>
      </c>
      <c r="B137" s="91">
        <v>0</v>
      </c>
      <c r="C137" s="78">
        <v>0</v>
      </c>
      <c r="D137" s="96">
        <v>0</v>
      </c>
      <c r="E137" s="97" t="s">
        <v>183</v>
      </c>
      <c r="F137" s="20"/>
      <c r="G137" s="18"/>
    </row>
    <row r="138" spans="1:8" ht="15.75">
      <c r="A138" s="34" t="str">
        <f>$A$12</f>
        <v>Finance and Local Government</v>
      </c>
      <c r="B138" s="91">
        <v>6584.3640000000005</v>
      </c>
      <c r="C138" s="78">
        <v>5890.1163625309991</v>
      </c>
      <c r="D138" s="96">
        <v>-694.24763746900135</v>
      </c>
      <c r="E138" s="97">
        <v>-0.10543883015413505</v>
      </c>
      <c r="F138" s="20"/>
      <c r="G138" s="18"/>
    </row>
    <row r="139" spans="1:8" ht="15.75">
      <c r="A139" s="34" t="str">
        <f>$A$13</f>
        <v>Deputy First Minister, Economy and Gaelic</v>
      </c>
      <c r="B139" s="91">
        <v>0</v>
      </c>
      <c r="C139" s="78">
        <v>0</v>
      </c>
      <c r="D139" s="96">
        <v>0</v>
      </c>
      <c r="E139" s="97" t="s">
        <v>183</v>
      </c>
      <c r="F139" s="20"/>
      <c r="G139" s="18"/>
    </row>
    <row r="140" spans="1:8" ht="15.75">
      <c r="A140" s="34" t="str">
        <f>$A$14</f>
        <v>Crown Office and Procurator Fiscal Service</v>
      </c>
      <c r="B140" s="91">
        <v>0.2</v>
      </c>
      <c r="C140" s="78">
        <v>1.338021323</v>
      </c>
      <c r="D140" s="96">
        <v>1.138021323</v>
      </c>
      <c r="E140" s="97">
        <v>5.6901066149999995</v>
      </c>
      <c r="F140" s="20"/>
      <c r="G140" s="18"/>
    </row>
    <row r="141" spans="1:8" s="17" customFormat="1" ht="15.75">
      <c r="A141" s="34" t="str">
        <f>$A$15</f>
        <v>Scottish Parliament &amp; Audit</v>
      </c>
      <c r="B141" s="91">
        <v>2</v>
      </c>
      <c r="C141" s="78">
        <v>1.9533157999999999</v>
      </c>
      <c r="D141" s="96">
        <v>-4.6684200000000065E-2</v>
      </c>
      <c r="E141" s="97">
        <v>-2.3342100000000032E-2</v>
      </c>
      <c r="F141" s="83"/>
      <c r="G141" s="18"/>
    </row>
    <row r="142" spans="1:8" s="17" customFormat="1" ht="15.75">
      <c r="A142" s="103" t="str">
        <f>$A$16</f>
        <v xml:space="preserve">Total </v>
      </c>
      <c r="B142" s="104">
        <v>7498.5410000000011</v>
      </c>
      <c r="C142" s="111">
        <v>6853.7720159082992</v>
      </c>
      <c r="D142" s="109">
        <v>-644.7689840917019</v>
      </c>
      <c r="E142" s="110">
        <v>-8.5985925007505029E-2</v>
      </c>
      <c r="F142" s="83"/>
      <c r="G142" s="18"/>
    </row>
    <row r="143" spans="1:8" ht="30">
      <c r="A143" s="88" t="s">
        <v>33</v>
      </c>
      <c r="B143" s="89" t="str">
        <f>$B$3</f>
        <v>2024-25 ABR - £m</v>
      </c>
      <c r="C143" s="89" t="str">
        <f>$C$3</f>
        <v>2025-26 Budget - £m</v>
      </c>
      <c r="D143" s="90" t="str">
        <f>$D$3</f>
        <v>Change 2024-25 to 2025-26 - £m</v>
      </c>
      <c r="E143" s="90" t="str">
        <f>$E$3</f>
        <v>Change 2024-25 to 2025-26 - %</v>
      </c>
      <c r="F143" s="20"/>
    </row>
    <row r="144" spans="1:8">
      <c r="A144" s="34" t="str">
        <f>$A$4</f>
        <v>Health and Social Care</v>
      </c>
      <c r="B144" s="91">
        <v>394.45699999999994</v>
      </c>
      <c r="C144" s="91">
        <v>417.03699999999998</v>
      </c>
      <c r="D144" s="96">
        <f>C144-B144</f>
        <v>22.580000000000041</v>
      </c>
      <c r="E144" s="97">
        <f>D144/B144</f>
        <v>5.7243248313504497E-2</v>
      </c>
      <c r="F144" s="20"/>
    </row>
    <row r="145" spans="1:7">
      <c r="A145" s="34" t="str">
        <f>$A$5</f>
        <v>Social Justice</v>
      </c>
      <c r="B145" s="91">
        <v>84.841000000000008</v>
      </c>
      <c r="C145" s="91">
        <v>70.712999999999994</v>
      </c>
      <c r="D145" s="96">
        <f t="shared" ref="D145:D155" si="30">C145-B145</f>
        <v>-14.128000000000014</v>
      </c>
      <c r="E145" s="97">
        <f t="shared" ref="E145:E155" si="31">D145/B145</f>
        <v>-0.16652326115910954</v>
      </c>
      <c r="F145" s="20"/>
    </row>
    <row r="146" spans="1:7">
      <c r="A146" s="34" t="str">
        <f>$A$6</f>
        <v>Net Zero and Energy</v>
      </c>
      <c r="B146" s="91">
        <v>8.6430000000000007</v>
      </c>
      <c r="C146" s="91">
        <v>9.5990000000000002</v>
      </c>
      <c r="D146" s="96">
        <f t="shared" si="30"/>
        <v>0.95599999999999952</v>
      </c>
      <c r="E146" s="97">
        <f t="shared" si="31"/>
        <v>0.11060974198773567</v>
      </c>
      <c r="F146" s="20"/>
    </row>
    <row r="147" spans="1:7">
      <c r="A147" s="34" t="str">
        <f>$A$7</f>
        <v>Education &amp; Skills</v>
      </c>
      <c r="B147" s="91">
        <v>401.77800000000002</v>
      </c>
      <c r="C147" s="91">
        <v>-334.67000000000007</v>
      </c>
      <c r="D147" s="96">
        <f t="shared" si="30"/>
        <v>-736.44800000000009</v>
      </c>
      <c r="E147" s="97">
        <f t="shared" si="31"/>
        <v>-1.832972437515245</v>
      </c>
      <c r="F147" s="20"/>
    </row>
    <row r="148" spans="1:7">
      <c r="A148" s="34" t="str">
        <f>$A$8</f>
        <v>Justice and Home Affairs</v>
      </c>
      <c r="B148" s="91">
        <v>182.71799999999999</v>
      </c>
      <c r="C148" s="91">
        <v>191.90799999999999</v>
      </c>
      <c r="D148" s="96">
        <f t="shared" si="30"/>
        <v>9.1899999999999977</v>
      </c>
      <c r="E148" s="97">
        <f t="shared" si="31"/>
        <v>5.0296084676933847E-2</v>
      </c>
      <c r="F148" s="20"/>
    </row>
    <row r="149" spans="1:7">
      <c r="A149" s="34" t="str">
        <f>$A$9</f>
        <v>Transport</v>
      </c>
      <c r="B149" s="91">
        <v>361.52100000000002</v>
      </c>
      <c r="C149" s="91">
        <v>345.13499999999999</v>
      </c>
      <c r="D149" s="96">
        <f t="shared" si="30"/>
        <v>-16.386000000000024</v>
      </c>
      <c r="E149" s="97">
        <f t="shared" si="31"/>
        <v>-4.5325167832574106E-2</v>
      </c>
      <c r="F149" s="20"/>
    </row>
    <row r="150" spans="1:7">
      <c r="A150" s="34" t="str">
        <f>$A$10</f>
        <v>Rural Affairs, Land Reform and Islands</v>
      </c>
      <c r="B150" s="91">
        <v>27.864000000000001</v>
      </c>
      <c r="C150" s="91">
        <v>23.031999999999996</v>
      </c>
      <c r="D150" s="96">
        <f t="shared" si="30"/>
        <v>-4.8320000000000043</v>
      </c>
      <c r="E150" s="97">
        <f t="shared" si="31"/>
        <v>-0.17341372380132086</v>
      </c>
      <c r="F150" s="20"/>
    </row>
    <row r="151" spans="1:7">
      <c r="A151" s="34" t="str">
        <f>$A$11</f>
        <v>Constitution, External Affairs and Culture</v>
      </c>
      <c r="B151" s="91">
        <v>19.227999999999998</v>
      </c>
      <c r="C151" s="91">
        <v>19.925999999999998</v>
      </c>
      <c r="D151" s="96">
        <f t="shared" si="30"/>
        <v>0.6980000000000004</v>
      </c>
      <c r="E151" s="97">
        <f t="shared" si="31"/>
        <v>3.6301227376742275E-2</v>
      </c>
      <c r="F151" s="20"/>
    </row>
    <row r="152" spans="1:7">
      <c r="A152" s="34" t="str">
        <f>$A$12</f>
        <v>Finance and Local Government</v>
      </c>
      <c r="B152" s="91">
        <v>22.851000000000003</v>
      </c>
      <c r="C152" s="91">
        <v>12.933</v>
      </c>
      <c r="D152" s="96">
        <f t="shared" si="30"/>
        <v>-9.9180000000000028</v>
      </c>
      <c r="E152" s="97">
        <f t="shared" si="31"/>
        <v>-0.43402914533280829</v>
      </c>
      <c r="F152" s="20"/>
    </row>
    <row r="153" spans="1:7">
      <c r="A153" s="34" t="str">
        <f>$A$13</f>
        <v>Deputy First Minister, Economy and Gaelic</v>
      </c>
      <c r="B153" s="91">
        <v>29.164999999999996</v>
      </c>
      <c r="C153" s="91">
        <v>26.126999999999995</v>
      </c>
      <c r="D153" s="96">
        <f t="shared" si="30"/>
        <v>-3.0380000000000003</v>
      </c>
      <c r="E153" s="97">
        <f t="shared" si="31"/>
        <v>-0.10416595234013375</v>
      </c>
      <c r="F153" s="20"/>
    </row>
    <row r="154" spans="1:7">
      <c r="A154" s="34" t="str">
        <f>$A$14</f>
        <v>Crown Office and Procurator Fiscal Service</v>
      </c>
      <c r="B154" s="91">
        <v>9.9060000000000006</v>
      </c>
      <c r="C154" s="91">
        <v>10.157999999999999</v>
      </c>
      <c r="D154" s="96">
        <f t="shared" si="30"/>
        <v>0.25199999999999889</v>
      </c>
      <c r="E154" s="97">
        <f t="shared" si="31"/>
        <v>2.5439127801332412E-2</v>
      </c>
      <c r="F154" s="20"/>
    </row>
    <row r="155" spans="1:7">
      <c r="A155" s="34" t="str">
        <f>$A$15</f>
        <v>Scottish Parliament &amp; Audit</v>
      </c>
      <c r="B155" s="91">
        <v>15.734</v>
      </c>
      <c r="C155" s="91">
        <v>15.415000000000001</v>
      </c>
      <c r="D155" s="96">
        <f t="shared" si="30"/>
        <v>-0.31899999999999906</v>
      </c>
      <c r="E155" s="97">
        <f t="shared" si="31"/>
        <v>-2.027456463709159E-2</v>
      </c>
      <c r="F155" s="20"/>
    </row>
    <row r="156" spans="1:7">
      <c r="A156" s="103" t="str">
        <f>$A$16</f>
        <v xml:space="preserve">Total </v>
      </c>
      <c r="B156" s="104">
        <v>1558.7059999999997</v>
      </c>
      <c r="C156" s="104">
        <v>807.31299999999987</v>
      </c>
      <c r="D156" s="109">
        <f t="shared" ref="D156" si="32">C156-B156</f>
        <v>-751.3929999999998</v>
      </c>
      <c r="E156" s="110">
        <f t="shared" ref="E156" si="33">D156/B156</f>
        <v>-0.48206204377220591</v>
      </c>
      <c r="F156" s="20"/>
    </row>
    <row r="157" spans="1:7" ht="30">
      <c r="A157" s="84" t="s">
        <v>34</v>
      </c>
      <c r="B157" s="85" t="str">
        <f>$B$3</f>
        <v>2024-25 ABR - £m</v>
      </c>
      <c r="C157" s="85" t="str">
        <f>$C$3</f>
        <v>2025-26 Budget - £m</v>
      </c>
      <c r="D157" s="86" t="str">
        <f>$D$3</f>
        <v>Change 2024-25 to 2025-26 - £m</v>
      </c>
      <c r="E157" s="86" t="str">
        <f>$E$3</f>
        <v>Change 2024-25 to 2025-26 - %</v>
      </c>
      <c r="F157" s="20"/>
    </row>
    <row r="158" spans="1:7">
      <c r="A158" s="34" t="str">
        <f>$A$4</f>
        <v>Health and Social Care</v>
      </c>
      <c r="B158" s="91">
        <v>394.45699999999994</v>
      </c>
      <c r="C158" s="78">
        <v>407.30248064229994</v>
      </c>
      <c r="D158" s="96">
        <v>12.845480642300004</v>
      </c>
      <c r="E158" s="97">
        <v>3.2564970687045752E-2</v>
      </c>
      <c r="F158" s="20"/>
      <c r="G158" s="122"/>
    </row>
    <row r="159" spans="1:7">
      <c r="A159" s="34" t="str">
        <f>$A$5</f>
        <v>Social Justice</v>
      </c>
      <c r="B159" s="91">
        <v>84.841000000000008</v>
      </c>
      <c r="C159" s="78">
        <v>69.062410082699998</v>
      </c>
      <c r="D159" s="96">
        <v>-15.77858991730001</v>
      </c>
      <c r="E159" s="97">
        <v>-0.18597835854480746</v>
      </c>
      <c r="F159" s="20"/>
      <c r="G159" s="122"/>
    </row>
    <row r="160" spans="1:7">
      <c r="A160" s="34" t="str">
        <f>$A$6</f>
        <v>Net Zero and Energy</v>
      </c>
      <c r="B160" s="91">
        <v>8.6430000000000007</v>
      </c>
      <c r="C160" s="78">
        <v>9.3749391821000003</v>
      </c>
      <c r="D160" s="96">
        <v>0.73193918209999964</v>
      </c>
      <c r="E160" s="97">
        <v>8.468577832928377E-2</v>
      </c>
      <c r="F160" s="20"/>
      <c r="G160" s="122"/>
    </row>
    <row r="161" spans="1:7">
      <c r="A161" s="34" t="str">
        <f>$A$7</f>
        <v>Education &amp; Skills</v>
      </c>
      <c r="B161" s="91">
        <v>401.77800000000002</v>
      </c>
      <c r="C161" s="78">
        <v>-326.85809939300009</v>
      </c>
      <c r="D161" s="96">
        <v>-728.63609939300011</v>
      </c>
      <c r="E161" s="97">
        <v>-1.8135291115815204</v>
      </c>
      <c r="F161" s="20"/>
      <c r="G161" s="122"/>
    </row>
    <row r="162" spans="1:7">
      <c r="A162" s="34" t="str">
        <f>$A$8</f>
        <v>Justice and Home Affairs</v>
      </c>
      <c r="B162" s="91">
        <v>182.71799999999999</v>
      </c>
      <c r="C162" s="78">
        <v>187.42846427319998</v>
      </c>
      <c r="D162" s="96">
        <v>4.7104642731999888</v>
      </c>
      <c r="E162" s="97">
        <v>2.5779968438796336E-2</v>
      </c>
      <c r="F162" s="20"/>
      <c r="G162" s="122"/>
    </row>
    <row r="163" spans="1:7">
      <c r="A163" s="34" t="str">
        <f>$A$9</f>
        <v>Transport</v>
      </c>
      <c r="B163" s="91">
        <v>361.52100000000002</v>
      </c>
      <c r="C163" s="78">
        <v>337.0788243165</v>
      </c>
      <c r="D163" s="96">
        <v>-24.442175683500011</v>
      </c>
      <c r="E163" s="97">
        <v>-6.7609283232509337E-2</v>
      </c>
      <c r="F163" s="20"/>
      <c r="G163" s="122"/>
    </row>
    <row r="164" spans="1:7">
      <c r="A164" s="34" t="str">
        <f>$A$10</f>
        <v>Rural Affairs, Land Reform and Islands</v>
      </c>
      <c r="B164" s="91">
        <v>27.864000000000001</v>
      </c>
      <c r="C164" s="78">
        <v>22.494384752799995</v>
      </c>
      <c r="D164" s="96">
        <v>-5.3696152472000058</v>
      </c>
      <c r="E164" s="97">
        <v>-0.19270798331897809</v>
      </c>
      <c r="F164" s="20"/>
      <c r="G164" s="122"/>
    </row>
    <row r="165" spans="1:7">
      <c r="A165" s="34" t="str">
        <f>$A$11</f>
        <v>Constitution, External Affairs and Culture</v>
      </c>
      <c r="B165" s="91">
        <v>19.227999999999998</v>
      </c>
      <c r="C165" s="78">
        <v>19.460885315399999</v>
      </c>
      <c r="D165" s="96">
        <v>0.23288531540000079</v>
      </c>
      <c r="E165" s="97">
        <v>1.2111780497191638E-2</v>
      </c>
      <c r="F165" s="20"/>
      <c r="G165" s="122"/>
    </row>
    <row r="166" spans="1:7">
      <c r="A166" s="34" t="str">
        <f>$A$12</f>
        <v>Finance and Local Government</v>
      </c>
      <c r="B166" s="91">
        <v>22.851000000000003</v>
      </c>
      <c r="C166" s="78">
        <v>12.6311166207</v>
      </c>
      <c r="D166" s="96">
        <v>-10.219883379300002</v>
      </c>
      <c r="E166" s="97">
        <v>-0.44724009361953532</v>
      </c>
      <c r="F166" s="20"/>
      <c r="G166" s="122"/>
    </row>
    <row r="167" spans="1:7">
      <c r="A167" s="34" t="str">
        <f>$A$13</f>
        <v>Deputy First Minister, Economy and Gaelic</v>
      </c>
      <c r="B167" s="91">
        <v>29.164999999999996</v>
      </c>
      <c r="C167" s="78">
        <v>25.517140953299993</v>
      </c>
      <c r="D167" s="96">
        <v>-3.6478590467000025</v>
      </c>
      <c r="E167" s="97">
        <v>-0.12507660026401518</v>
      </c>
      <c r="F167" s="20"/>
      <c r="G167" s="122"/>
    </row>
    <row r="168" spans="1:7">
      <c r="A168" s="34" t="str">
        <f>$A$14</f>
        <v>Crown Office and Procurator Fiscal Service</v>
      </c>
      <c r="B168" s="91">
        <v>9.9060000000000006</v>
      </c>
      <c r="C168" s="78">
        <v>9.9208909481999985</v>
      </c>
      <c r="D168" s="96">
        <v>1.4890948199997922E-2</v>
      </c>
      <c r="E168" s="97">
        <v>1.5032251362808318E-3</v>
      </c>
      <c r="F168" s="20"/>
      <c r="G168" s="122"/>
    </row>
    <row r="169" spans="1:7">
      <c r="A169" s="34" t="str">
        <f>$A$15</f>
        <v>Scottish Parliament &amp; Audit</v>
      </c>
      <c r="B169" s="91">
        <v>15.734</v>
      </c>
      <c r="C169" s="78">
        <v>15.0551815285</v>
      </c>
      <c r="D169" s="96">
        <v>-0.67881847149999963</v>
      </c>
      <c r="E169" s="97">
        <v>-4.3143413721876168E-2</v>
      </c>
      <c r="F169" s="20"/>
      <c r="G169" s="122"/>
    </row>
    <row r="170" spans="1:7">
      <c r="A170" s="103" t="str">
        <f>$A$16</f>
        <v xml:space="preserve">Total </v>
      </c>
      <c r="B170" s="104">
        <v>1558.7059999999997</v>
      </c>
      <c r="C170" s="111">
        <v>788.46861922269989</v>
      </c>
      <c r="D170" s="109">
        <v>-770.23738077729979</v>
      </c>
      <c r="E170" s="110">
        <v>-0.4941518033402707</v>
      </c>
      <c r="F170" s="20"/>
      <c r="G170" s="122"/>
    </row>
    <row r="171" spans="1:7">
      <c r="A171" s="1"/>
      <c r="B171" s="81"/>
      <c r="C171" s="81"/>
      <c r="D171" s="1"/>
      <c r="E171" s="1"/>
      <c r="F171" s="20"/>
    </row>
  </sheetData>
  <hyperlinks>
    <hyperlink ref="A1" location="Contents!A1" display="Contents" xr:uid="{00000000-0004-0000-0100-000000000000}"/>
  </hyperlinks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129"/>
  <sheetViews>
    <sheetView showGridLines="0" zoomScale="70" zoomScaleNormal="70" workbookViewId="0">
      <selection activeCell="B9" sqref="B9"/>
    </sheetView>
  </sheetViews>
  <sheetFormatPr defaultColWidth="8.88671875" defaultRowHeight="15"/>
  <cols>
    <col min="1" max="1" width="31.6640625" style="1" bestFit="1" customWidth="1"/>
    <col min="2" max="2" width="59.44140625" style="1" bestFit="1" customWidth="1"/>
    <col min="3" max="3" width="11.21875" style="20" customWidth="1"/>
    <col min="4" max="4" width="10.6640625" style="14" customWidth="1"/>
    <col min="5" max="5" width="10.77734375" style="14" customWidth="1"/>
    <col min="6" max="6" width="11" style="14" bestFit="1" customWidth="1"/>
    <col min="7" max="7" width="10.77734375" style="14" customWidth="1"/>
    <col min="8" max="8" width="10.88671875" style="14" customWidth="1"/>
    <col min="9" max="9" width="11.109375" style="14" customWidth="1"/>
    <col min="10" max="10" width="11" style="14" bestFit="1" customWidth="1"/>
    <col min="11" max="11" width="12.21875" style="14" customWidth="1"/>
    <col min="12" max="16384" width="8.88671875" style="14"/>
  </cols>
  <sheetData>
    <row r="1" spans="1:21" ht="18">
      <c r="A1" s="4" t="s">
        <v>1</v>
      </c>
    </row>
    <row r="2" spans="1:21" ht="25.5">
      <c r="A2" s="49" t="str">
        <f>'TME, Resource, Capital and AME'!A2</f>
        <v xml:space="preserve">Budget 2025-26: </v>
      </c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1" ht="20.25">
      <c r="A3" s="3" t="s">
        <v>35</v>
      </c>
      <c r="J3" s="23"/>
      <c r="K3" s="1"/>
      <c r="L3" s="1"/>
      <c r="M3" s="1"/>
      <c r="N3" s="1"/>
      <c r="O3" s="1"/>
      <c r="P3" s="1"/>
      <c r="Q3" s="1"/>
      <c r="R3" s="1"/>
      <c r="S3" s="1"/>
      <c r="T3" s="1"/>
      <c r="U3" s="20"/>
    </row>
    <row r="4" spans="1:21" ht="47.25">
      <c r="A4" s="65" t="s">
        <v>36</v>
      </c>
      <c r="B4" s="65" t="s">
        <v>37</v>
      </c>
      <c r="C4" s="66" t="s">
        <v>38</v>
      </c>
      <c r="D4" s="46" t="s">
        <v>39</v>
      </c>
      <c r="E4" s="46" t="s">
        <v>40</v>
      </c>
      <c r="F4" s="46" t="s">
        <v>41</v>
      </c>
      <c r="G4" s="47" t="s">
        <v>42</v>
      </c>
      <c r="H4" s="48" t="s">
        <v>43</v>
      </c>
      <c r="I4" s="48" t="s">
        <v>44</v>
      </c>
      <c r="J4" s="48" t="s">
        <v>45</v>
      </c>
      <c r="K4" s="48" t="s">
        <v>46</v>
      </c>
      <c r="L4" s="1"/>
      <c r="M4" s="1"/>
      <c r="N4" s="1"/>
      <c r="O4" s="1"/>
      <c r="P4" s="1"/>
      <c r="Q4" s="1"/>
      <c r="R4" s="1"/>
      <c r="S4" s="1"/>
      <c r="T4" s="1"/>
      <c r="U4" s="20"/>
    </row>
    <row r="5" spans="1:21">
      <c r="A5" t="s">
        <v>11</v>
      </c>
      <c r="B5" t="s">
        <v>47</v>
      </c>
      <c r="C5">
        <v>12429.4</v>
      </c>
      <c r="D5">
        <v>13199.3</v>
      </c>
      <c r="E5">
        <v>13375.6</v>
      </c>
      <c r="F5">
        <v>13761.6</v>
      </c>
      <c r="G5">
        <v>14483.9</v>
      </c>
      <c r="H5">
        <v>17824.902999999998</v>
      </c>
      <c r="I5">
        <v>18525.900000000001</v>
      </c>
      <c r="J5">
        <v>17504.002</v>
      </c>
      <c r="K5">
        <v>18981.198</v>
      </c>
    </row>
    <row r="6" spans="1:21">
      <c r="A6" t="s">
        <v>11</v>
      </c>
      <c r="B6" t="s">
        <v>48</v>
      </c>
      <c r="C6">
        <v>62.8</v>
      </c>
      <c r="D6">
        <v>45.1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21">
      <c r="A7" t="s">
        <v>11</v>
      </c>
      <c r="B7" t="s">
        <v>49</v>
      </c>
      <c r="C7">
        <v>15.8</v>
      </c>
      <c r="D7">
        <v>16.3</v>
      </c>
      <c r="E7">
        <v>15.7</v>
      </c>
      <c r="F7">
        <v>16.733000000000001</v>
      </c>
      <c r="G7">
        <v>17.7</v>
      </c>
      <c r="H7">
        <v>17.065999999999999</v>
      </c>
      <c r="I7">
        <v>21.2</v>
      </c>
      <c r="J7">
        <v>26.045999999999999</v>
      </c>
      <c r="K7">
        <v>22.983999999999998</v>
      </c>
    </row>
    <row r="8" spans="1:21" s="17" customFormat="1" ht="15.75">
      <c r="A8" t="s">
        <v>11</v>
      </c>
      <c r="B8" t="s">
        <v>50</v>
      </c>
      <c r="C8">
        <v>12507.999999999998</v>
      </c>
      <c r="D8">
        <v>13260.699999999999</v>
      </c>
      <c r="E8">
        <v>13391.300000000001</v>
      </c>
      <c r="F8">
        <v>13778.333000000001</v>
      </c>
      <c r="G8">
        <v>14501.6</v>
      </c>
      <c r="H8">
        <v>17841.968999999997</v>
      </c>
      <c r="I8">
        <v>18547.100000000002</v>
      </c>
      <c r="J8">
        <v>17530.047999999999</v>
      </c>
      <c r="K8">
        <v>19004.182000000001</v>
      </c>
    </row>
    <row r="9" spans="1:21" s="17" customFormat="1" ht="15.75">
      <c r="A9" t="s">
        <v>19</v>
      </c>
      <c r="B9" t="s">
        <v>51</v>
      </c>
      <c r="C9">
        <v>10877.8</v>
      </c>
      <c r="D9">
        <v>10336.6</v>
      </c>
      <c r="E9">
        <v>10462.1</v>
      </c>
      <c r="F9">
        <v>10703.604000000003</v>
      </c>
      <c r="G9">
        <v>11397.7</v>
      </c>
      <c r="H9">
        <v>12668.944</v>
      </c>
      <c r="I9">
        <v>12811.706</v>
      </c>
      <c r="J9">
        <v>13370.357</v>
      </c>
      <c r="K9">
        <v>13667.740999999998</v>
      </c>
    </row>
    <row r="10" spans="1:21">
      <c r="A10" t="s">
        <v>19</v>
      </c>
      <c r="B10" t="s">
        <v>52</v>
      </c>
      <c r="C10">
        <v>3429.5</v>
      </c>
      <c r="D10">
        <v>3301.1</v>
      </c>
      <c r="E10">
        <v>4569.5</v>
      </c>
      <c r="F10">
        <v>5841.5</v>
      </c>
      <c r="G10">
        <v>4373.7</v>
      </c>
      <c r="H10">
        <v>5207.2840000000006</v>
      </c>
      <c r="I10">
        <v>6020.6929999999993</v>
      </c>
      <c r="J10">
        <v>7166</v>
      </c>
      <c r="K10">
        <v>3241.364</v>
      </c>
    </row>
    <row r="11" spans="1:21">
      <c r="A11" t="s">
        <v>19</v>
      </c>
      <c r="B11" t="s">
        <v>53</v>
      </c>
      <c r="C11">
        <v>48.899999999999991</v>
      </c>
      <c r="D11">
        <v>40.699999999999996</v>
      </c>
      <c r="E11">
        <v>36.199999999999996</v>
      </c>
      <c r="F11">
        <v>53.3</v>
      </c>
      <c r="G11">
        <v>103.5</v>
      </c>
      <c r="H11">
        <v>149.196</v>
      </c>
      <c r="I11">
        <v>126.88200000000001</v>
      </c>
      <c r="J11">
        <v>77.436999999999998</v>
      </c>
      <c r="K11">
        <v>73.02600000000001</v>
      </c>
    </row>
    <row r="12" spans="1:21">
      <c r="A12" t="s">
        <v>19</v>
      </c>
      <c r="B12" t="s">
        <v>54</v>
      </c>
      <c r="C12">
        <v>5.2</v>
      </c>
      <c r="D12">
        <v>4.4000000000000004</v>
      </c>
      <c r="E12">
        <v>6.6</v>
      </c>
      <c r="F12">
        <v>10.4</v>
      </c>
      <c r="G12">
        <v>11.2</v>
      </c>
      <c r="H12">
        <v>13.373999999999999</v>
      </c>
      <c r="I12">
        <v>13.231999999999999</v>
      </c>
      <c r="J12">
        <v>10.208</v>
      </c>
      <c r="K12">
        <v>10.472999999999999</v>
      </c>
    </row>
    <row r="13" spans="1:21">
      <c r="A13" t="s">
        <v>19</v>
      </c>
      <c r="B13" t="s">
        <v>55</v>
      </c>
      <c r="C13">
        <v>1.5</v>
      </c>
      <c r="D13">
        <v>1.3</v>
      </c>
      <c r="E13">
        <v>0.1</v>
      </c>
      <c r="F13">
        <v>1.0680000000000001</v>
      </c>
      <c r="G13">
        <v>4.5</v>
      </c>
      <c r="H13">
        <v>4.9870000000000001</v>
      </c>
      <c r="I13">
        <v>3.68</v>
      </c>
      <c r="J13">
        <v>4</v>
      </c>
      <c r="K13">
        <v>3.7939999999999996</v>
      </c>
    </row>
    <row r="14" spans="1:21" s="17" customFormat="1" ht="15.75">
      <c r="A14" t="s">
        <v>19</v>
      </c>
      <c r="B14" t="s">
        <v>56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3</v>
      </c>
      <c r="K14">
        <v>2.254</v>
      </c>
    </row>
    <row r="15" spans="1:21">
      <c r="A15" t="s">
        <v>19</v>
      </c>
      <c r="B15" t="s">
        <v>57</v>
      </c>
      <c r="C15">
        <v>1.1000000000000001</v>
      </c>
      <c r="D15">
        <v>1.4</v>
      </c>
      <c r="E15">
        <v>2.2000000000000002</v>
      </c>
      <c r="F15">
        <v>1.7310000000000001</v>
      </c>
      <c r="G15">
        <v>2.4</v>
      </c>
      <c r="H15">
        <v>1.8560000000000001</v>
      </c>
      <c r="I15">
        <v>-5.3999999999999999E-2</v>
      </c>
      <c r="J15">
        <v>3.9630000000000001</v>
      </c>
      <c r="K15">
        <v>1.8339999999999999</v>
      </c>
    </row>
    <row r="16" spans="1:21">
      <c r="A16" t="s">
        <v>19</v>
      </c>
      <c r="B16" t="s">
        <v>58</v>
      </c>
      <c r="C16">
        <v>0</v>
      </c>
      <c r="D16">
        <v>0</v>
      </c>
      <c r="E16">
        <v>0</v>
      </c>
      <c r="F16">
        <v>0</v>
      </c>
      <c r="G16">
        <v>-50</v>
      </c>
      <c r="H16">
        <v>26.15</v>
      </c>
      <c r="I16">
        <v>1.7729999999999999</v>
      </c>
      <c r="J16">
        <v>7.4470000000000001</v>
      </c>
      <c r="K16">
        <v>10.440999999999999</v>
      </c>
    </row>
    <row r="17" spans="1:11">
      <c r="A17" t="s">
        <v>19</v>
      </c>
      <c r="B17" t="s">
        <v>59</v>
      </c>
      <c r="C17">
        <v>4.5999999999999996</v>
      </c>
      <c r="D17">
        <v>4.5999999999999996</v>
      </c>
      <c r="E17">
        <v>5.5</v>
      </c>
      <c r="F17">
        <v>7.4480000000000004</v>
      </c>
      <c r="G17">
        <v>8.9</v>
      </c>
      <c r="H17">
        <v>6.6040000000000001</v>
      </c>
      <c r="I17">
        <v>6.6369999999999996</v>
      </c>
      <c r="J17">
        <v>7</v>
      </c>
      <c r="K17">
        <v>8.3609999999999989</v>
      </c>
    </row>
    <row r="18" spans="1:11">
      <c r="A18" t="s">
        <v>19</v>
      </c>
      <c r="B18" t="s">
        <v>60</v>
      </c>
      <c r="C18">
        <v>0</v>
      </c>
      <c r="D18">
        <v>0.9</v>
      </c>
      <c r="E18">
        <v>1.5</v>
      </c>
      <c r="F18">
        <v>1.5980000000000001</v>
      </c>
      <c r="G18">
        <v>1.9</v>
      </c>
      <c r="H18">
        <v>1.9850000000000001</v>
      </c>
      <c r="I18">
        <v>1.865</v>
      </c>
      <c r="J18">
        <v>2.198</v>
      </c>
      <c r="K18">
        <v>2.3810000000000002</v>
      </c>
    </row>
    <row r="19" spans="1:11">
      <c r="A19" t="s">
        <v>19</v>
      </c>
      <c r="B19" t="s">
        <v>61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1.657</v>
      </c>
      <c r="K19">
        <v>2.302</v>
      </c>
    </row>
    <row r="20" spans="1:11">
      <c r="A20" t="s">
        <v>19</v>
      </c>
      <c r="B20" t="s">
        <v>62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190.33500000000001</v>
      </c>
      <c r="K20">
        <v>203.654</v>
      </c>
    </row>
    <row r="21" spans="1:11">
      <c r="A21" t="s">
        <v>19</v>
      </c>
      <c r="B21" t="s">
        <v>63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</row>
    <row r="22" spans="1:11">
      <c r="A22" t="s">
        <v>19</v>
      </c>
      <c r="B22" t="s">
        <v>64</v>
      </c>
      <c r="C22">
        <v>14368.6</v>
      </c>
      <c r="D22">
        <v>13691</v>
      </c>
      <c r="E22">
        <v>15083.700000000003</v>
      </c>
      <c r="F22">
        <v>16620.649000000005</v>
      </c>
      <c r="G22">
        <v>15853.800000000001</v>
      </c>
      <c r="H22">
        <v>18080.38</v>
      </c>
      <c r="I22">
        <v>18986.414000000001</v>
      </c>
      <c r="J22">
        <v>20843.601999999999</v>
      </c>
      <c r="K22">
        <v>17227.625000000004</v>
      </c>
    </row>
    <row r="23" spans="1:11">
      <c r="A23" t="s">
        <v>12</v>
      </c>
      <c r="B23" t="s">
        <v>65</v>
      </c>
      <c r="C23">
        <v>18.399999999999999</v>
      </c>
      <c r="D23">
        <v>21.6</v>
      </c>
      <c r="E23">
        <v>21.2</v>
      </c>
      <c r="F23">
        <v>22.119</v>
      </c>
      <c r="G23">
        <v>21.9</v>
      </c>
      <c r="H23">
        <v>140.64100000000002</v>
      </c>
      <c r="I23">
        <v>37.228999999999999</v>
      </c>
      <c r="J23">
        <v>25.722999999999999</v>
      </c>
      <c r="K23">
        <v>21.135000000000002</v>
      </c>
    </row>
    <row r="24" spans="1:11">
      <c r="A24" t="s">
        <v>12</v>
      </c>
      <c r="B24" t="s">
        <v>66</v>
      </c>
      <c r="C24">
        <v>0</v>
      </c>
      <c r="D24">
        <v>616.79999999999995</v>
      </c>
      <c r="E24">
        <v>633.9</v>
      </c>
      <c r="F24">
        <v>787.7</v>
      </c>
      <c r="G24">
        <v>877</v>
      </c>
      <c r="H24">
        <v>890.56799999999998</v>
      </c>
      <c r="I24">
        <v>624</v>
      </c>
      <c r="J24">
        <v>577.26599999999996</v>
      </c>
      <c r="K24">
        <v>615.23199999999997</v>
      </c>
    </row>
    <row r="25" spans="1:11">
      <c r="A25" t="s">
        <v>12</v>
      </c>
      <c r="B25" t="s">
        <v>67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1.1539999999999999</v>
      </c>
      <c r="K25">
        <v>9.0679999999999996</v>
      </c>
    </row>
    <row r="26" spans="1:11">
      <c r="A26" t="s">
        <v>12</v>
      </c>
      <c r="B26" t="s">
        <v>68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30.792999999999999</v>
      </c>
      <c r="K26">
        <v>37.654000000000003</v>
      </c>
    </row>
    <row r="27" spans="1:11">
      <c r="A27" t="s">
        <v>12</v>
      </c>
      <c r="B27" t="s">
        <v>69</v>
      </c>
      <c r="C27">
        <v>2.9</v>
      </c>
      <c r="D27">
        <v>2.9</v>
      </c>
      <c r="E27">
        <v>3</v>
      </c>
      <c r="F27">
        <v>2.94</v>
      </c>
      <c r="G27">
        <v>3.3</v>
      </c>
      <c r="H27">
        <v>3.2850000000000001</v>
      </c>
      <c r="I27">
        <v>3.2966000000000002</v>
      </c>
      <c r="J27">
        <v>3.39</v>
      </c>
      <c r="K27">
        <v>3.331</v>
      </c>
    </row>
    <row r="28" spans="1:11">
      <c r="A28" t="s">
        <v>12</v>
      </c>
      <c r="B28" t="s">
        <v>70</v>
      </c>
      <c r="C28">
        <v>4.3</v>
      </c>
      <c r="D28">
        <v>4</v>
      </c>
      <c r="E28">
        <v>4</v>
      </c>
      <c r="F28">
        <v>4.2370000000000001</v>
      </c>
      <c r="G28">
        <v>4.5999999999999996</v>
      </c>
      <c r="H28">
        <v>4.5119999999999996</v>
      </c>
      <c r="I28">
        <v>4.4349999999999996</v>
      </c>
      <c r="J28">
        <v>4.9039999999999999</v>
      </c>
      <c r="K28">
        <v>5.2540000000000004</v>
      </c>
    </row>
    <row r="29" spans="1:11">
      <c r="A29" t="s">
        <v>12</v>
      </c>
      <c r="B29" t="s">
        <v>71</v>
      </c>
      <c r="C29">
        <v>22.5</v>
      </c>
      <c r="D29">
        <v>23.8</v>
      </c>
      <c r="E29">
        <v>25.1</v>
      </c>
      <c r="F29">
        <v>23.146000000000001</v>
      </c>
      <c r="G29">
        <v>28.1</v>
      </c>
      <c r="H29">
        <v>31.125</v>
      </c>
      <c r="I29">
        <v>39.378999999999998</v>
      </c>
      <c r="J29">
        <v>47.374000000000002</v>
      </c>
      <c r="K29">
        <v>44.576999999999998</v>
      </c>
    </row>
    <row r="30" spans="1:11" s="17" customFormat="1" ht="15.75">
      <c r="A30" t="s">
        <v>12</v>
      </c>
      <c r="B30" t="s">
        <v>72</v>
      </c>
      <c r="C30">
        <v>0</v>
      </c>
      <c r="D30">
        <v>1.4</v>
      </c>
      <c r="E30">
        <v>12.4</v>
      </c>
      <c r="F30">
        <v>258.92700000000002</v>
      </c>
      <c r="G30">
        <v>149.5</v>
      </c>
      <c r="H30">
        <v>277.97199999999998</v>
      </c>
      <c r="I30">
        <v>378.11599999999999</v>
      </c>
      <c r="J30">
        <v>472.47</v>
      </c>
      <c r="K30">
        <v>474.33800000000002</v>
      </c>
    </row>
    <row r="31" spans="1:11">
      <c r="A31" t="s">
        <v>12</v>
      </c>
      <c r="B31" t="s">
        <v>73</v>
      </c>
      <c r="C31">
        <v>0</v>
      </c>
      <c r="D31">
        <v>0</v>
      </c>
      <c r="E31">
        <v>0</v>
      </c>
      <c r="F31">
        <v>0</v>
      </c>
      <c r="G31">
        <v>350.8</v>
      </c>
      <c r="H31">
        <v>3378.346</v>
      </c>
      <c r="I31">
        <v>3484.3739999999998</v>
      </c>
      <c r="J31">
        <v>4042.1280000000002</v>
      </c>
      <c r="K31">
        <v>5188.5920000000006</v>
      </c>
    </row>
    <row r="32" spans="1:11">
      <c r="A32" t="s">
        <v>12</v>
      </c>
      <c r="B32" t="s">
        <v>74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231.08500000000001</v>
      </c>
      <c r="K32">
        <v>167.34399999999999</v>
      </c>
    </row>
    <row r="33" spans="1:11">
      <c r="A33" t="s">
        <v>12</v>
      </c>
      <c r="B33" t="s">
        <v>75</v>
      </c>
      <c r="C33">
        <v>636.1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>
      <c r="A34" t="s">
        <v>12</v>
      </c>
      <c r="B34" t="s">
        <v>76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3.7890000000000001</v>
      </c>
      <c r="J34">
        <v>0</v>
      </c>
      <c r="K34">
        <v>0</v>
      </c>
    </row>
    <row r="35" spans="1:11">
      <c r="A35" t="s">
        <v>12</v>
      </c>
      <c r="B35" t="s">
        <v>77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>
      <c r="A36" t="s">
        <v>12</v>
      </c>
      <c r="B36" t="s">
        <v>78</v>
      </c>
      <c r="C36">
        <v>13.3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>
      <c r="A37" t="s">
        <v>12</v>
      </c>
      <c r="B37" t="s">
        <v>79</v>
      </c>
      <c r="C37">
        <v>0</v>
      </c>
      <c r="D37">
        <v>61.5</v>
      </c>
      <c r="E37">
        <v>60.1</v>
      </c>
      <c r="F37">
        <v>67.334000000000003</v>
      </c>
      <c r="G37">
        <v>76.7</v>
      </c>
      <c r="H37">
        <v>160.53700000000001</v>
      </c>
      <c r="I37">
        <v>19.837</v>
      </c>
      <c r="J37">
        <v>0</v>
      </c>
      <c r="K37">
        <v>0</v>
      </c>
    </row>
    <row r="38" spans="1:11">
      <c r="A38" t="s">
        <v>12</v>
      </c>
      <c r="B38" t="s">
        <v>80</v>
      </c>
      <c r="C38">
        <v>697.5</v>
      </c>
      <c r="D38">
        <v>731.99999999999989</v>
      </c>
      <c r="E38">
        <v>759.7</v>
      </c>
      <c r="F38">
        <v>1166.403</v>
      </c>
      <c r="G38">
        <v>1511.9</v>
      </c>
      <c r="H38">
        <v>4886.9860000000008</v>
      </c>
      <c r="I38">
        <v>4594.4556000000002</v>
      </c>
      <c r="J38">
        <v>5436.2870000000003</v>
      </c>
      <c r="K38">
        <v>6566.5250000000005</v>
      </c>
    </row>
    <row r="39" spans="1:11">
      <c r="A39" t="s">
        <v>81</v>
      </c>
      <c r="B39" t="s">
        <v>82</v>
      </c>
      <c r="C39">
        <v>173</v>
      </c>
      <c r="D39">
        <v>183.4</v>
      </c>
      <c r="E39">
        <v>213.3</v>
      </c>
      <c r="F39">
        <v>257.3</v>
      </c>
      <c r="G39">
        <v>293.3</v>
      </c>
      <c r="H39">
        <v>382.60899999999998</v>
      </c>
      <c r="I39">
        <v>304.88861000000003</v>
      </c>
      <c r="J39">
        <v>222.49100000000001</v>
      </c>
      <c r="K39">
        <v>176.87</v>
      </c>
    </row>
    <row r="40" spans="1:11">
      <c r="A40" t="s">
        <v>81</v>
      </c>
      <c r="B40" t="s">
        <v>83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78</v>
      </c>
      <c r="K40">
        <v>88.066000000000003</v>
      </c>
    </row>
    <row r="41" spans="1:11">
      <c r="A41" t="s">
        <v>81</v>
      </c>
      <c r="B41" t="s">
        <v>84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42.609000000000002</v>
      </c>
      <c r="K41">
        <v>45.258000000000003</v>
      </c>
    </row>
    <row r="42" spans="1:11" s="17" customFormat="1" ht="15.75">
      <c r="A42" t="s">
        <v>81</v>
      </c>
      <c r="B42" t="s">
        <v>85</v>
      </c>
      <c r="C42">
        <v>89.5</v>
      </c>
      <c r="D42">
        <v>80.599999999999994</v>
      </c>
      <c r="E42">
        <v>155</v>
      </c>
      <c r="F42">
        <v>133.19999999999999</v>
      </c>
      <c r="G42">
        <v>153.30000000000001</v>
      </c>
      <c r="H42">
        <v>176.203</v>
      </c>
      <c r="I42">
        <v>167.53899999999999</v>
      </c>
      <c r="J42">
        <v>169</v>
      </c>
      <c r="K42">
        <v>184.36799999999999</v>
      </c>
    </row>
    <row r="43" spans="1:11">
      <c r="A43" t="s">
        <v>81</v>
      </c>
      <c r="B43" t="s">
        <v>86</v>
      </c>
      <c r="C43">
        <v>883.1</v>
      </c>
      <c r="D43">
        <v>906.7</v>
      </c>
      <c r="E43">
        <v>881</v>
      </c>
      <c r="F43">
        <v>1583.8</v>
      </c>
      <c r="G43">
        <v>1143.4000000000001</v>
      </c>
      <c r="H43">
        <v>1239.53</v>
      </c>
      <c r="I43">
        <v>300.87200000000001</v>
      </c>
      <c r="J43">
        <v>444.28399999999999</v>
      </c>
      <c r="K43">
        <v>1344.9070000000002</v>
      </c>
    </row>
    <row r="44" spans="1:11" s="17" customFormat="1" ht="15.75">
      <c r="A44" t="s">
        <v>81</v>
      </c>
      <c r="B44" t="s">
        <v>87</v>
      </c>
      <c r="C44">
        <v>1693.8</v>
      </c>
      <c r="D44">
        <v>1780.8</v>
      </c>
      <c r="E44">
        <v>1645.3</v>
      </c>
      <c r="F44">
        <v>2014.9</v>
      </c>
      <c r="G44">
        <v>2124</v>
      </c>
      <c r="H44">
        <v>2055.5810000000001</v>
      </c>
      <c r="I44">
        <v>1999.029</v>
      </c>
      <c r="J44">
        <v>1984.2909999999999</v>
      </c>
      <c r="K44">
        <v>2034.0730000000001</v>
      </c>
    </row>
    <row r="45" spans="1:11">
      <c r="A45" t="s">
        <v>81</v>
      </c>
      <c r="B45" t="s">
        <v>88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276.33600000000001</v>
      </c>
      <c r="K45">
        <v>254.29000000000002</v>
      </c>
    </row>
    <row r="46" spans="1:11">
      <c r="A46" t="s">
        <v>81</v>
      </c>
      <c r="B46" t="s">
        <v>89</v>
      </c>
      <c r="C46">
        <v>4.8</v>
      </c>
      <c r="D46">
        <v>4.5</v>
      </c>
      <c r="E46">
        <v>5.0999999999999996</v>
      </c>
      <c r="F46">
        <v>5.835</v>
      </c>
      <c r="G46">
        <v>10.3</v>
      </c>
      <c r="H46">
        <v>15.247</v>
      </c>
      <c r="I46">
        <v>16.719000000000001</v>
      </c>
      <c r="J46">
        <v>0</v>
      </c>
      <c r="K46">
        <v>0</v>
      </c>
    </row>
    <row r="47" spans="1:11">
      <c r="A47" t="s">
        <v>81</v>
      </c>
      <c r="B47" t="s">
        <v>90</v>
      </c>
      <c r="C47">
        <v>0</v>
      </c>
      <c r="D47">
        <v>0</v>
      </c>
      <c r="E47">
        <v>0</v>
      </c>
      <c r="F47">
        <v>7.7140000000000004</v>
      </c>
      <c r="G47">
        <v>6.3</v>
      </c>
      <c r="H47">
        <v>27.843999999999998</v>
      </c>
      <c r="I47">
        <v>13.755000000000001</v>
      </c>
      <c r="J47">
        <v>0</v>
      </c>
      <c r="K47">
        <v>0</v>
      </c>
    </row>
    <row r="48" spans="1:11" s="17" customFormat="1" ht="15.75">
      <c r="A48" t="s">
        <v>81</v>
      </c>
      <c r="B48" t="s">
        <v>91</v>
      </c>
      <c r="C48">
        <v>255.2</v>
      </c>
      <c r="D48">
        <v>228.1</v>
      </c>
      <c r="E48">
        <v>239.9</v>
      </c>
      <c r="F48">
        <v>251</v>
      </c>
      <c r="G48">
        <v>262</v>
      </c>
      <c r="H48">
        <v>271.24700000000001</v>
      </c>
      <c r="I48">
        <v>263.14999999999998</v>
      </c>
      <c r="J48">
        <v>0</v>
      </c>
      <c r="K48">
        <v>0</v>
      </c>
    </row>
    <row r="49" spans="1:11">
      <c r="A49" t="s">
        <v>81</v>
      </c>
      <c r="B49" t="s">
        <v>92</v>
      </c>
      <c r="C49">
        <v>3099.3999999999996</v>
      </c>
      <c r="D49">
        <v>3184.1</v>
      </c>
      <c r="E49">
        <v>3139.6</v>
      </c>
      <c r="F49">
        <v>4253.7489999999998</v>
      </c>
      <c r="G49">
        <v>3992.6000000000004</v>
      </c>
      <c r="H49">
        <v>4168.2610000000004</v>
      </c>
      <c r="I49">
        <v>3065.9526100000003</v>
      </c>
      <c r="J49">
        <v>3217.0109999999995</v>
      </c>
      <c r="K49">
        <v>4127.8320000000003</v>
      </c>
    </row>
    <row r="50" spans="1:11">
      <c r="A50" t="s">
        <v>16</v>
      </c>
      <c r="B50" t="s">
        <v>93</v>
      </c>
      <c r="C50">
        <v>32.6</v>
      </c>
      <c r="D50">
        <v>25</v>
      </c>
      <c r="E50">
        <v>26.1</v>
      </c>
      <c r="F50">
        <v>29.4</v>
      </c>
      <c r="G50">
        <v>32.200000000000003</v>
      </c>
      <c r="H50">
        <v>38.297999999999995</v>
      </c>
      <c r="I50">
        <v>49.542000000000002</v>
      </c>
      <c r="J50">
        <v>65</v>
      </c>
      <c r="K50">
        <v>65.816999999999993</v>
      </c>
    </row>
    <row r="51" spans="1:11">
      <c r="A51" t="s">
        <v>16</v>
      </c>
      <c r="B51" t="s">
        <v>94</v>
      </c>
      <c r="C51">
        <v>40.9</v>
      </c>
      <c r="D51">
        <v>31.1</v>
      </c>
      <c r="E51">
        <v>32.9</v>
      </c>
      <c r="F51">
        <v>34.299999999999997</v>
      </c>
      <c r="G51">
        <v>36.299999999999997</v>
      </c>
      <c r="H51">
        <v>35.826000000000001</v>
      </c>
      <c r="I51">
        <v>41.161000000000001</v>
      </c>
      <c r="J51">
        <v>37.118000000000002</v>
      </c>
      <c r="K51">
        <v>40.790999999999997</v>
      </c>
    </row>
    <row r="52" spans="1:11">
      <c r="A52" t="s">
        <v>16</v>
      </c>
      <c r="B52" t="s">
        <v>95</v>
      </c>
      <c r="C52">
        <v>17.5</v>
      </c>
      <c r="D52">
        <v>17.399999999999999</v>
      </c>
      <c r="E52">
        <v>13.6</v>
      </c>
      <c r="F52">
        <v>17.004000000000001</v>
      </c>
      <c r="G52">
        <v>15.2</v>
      </c>
      <c r="H52">
        <v>21.274999999999999</v>
      </c>
      <c r="I52">
        <v>15.709</v>
      </c>
      <c r="J52">
        <v>19.338000000000001</v>
      </c>
      <c r="K52">
        <v>19.14</v>
      </c>
    </row>
    <row r="53" spans="1:11">
      <c r="A53" t="s">
        <v>16</v>
      </c>
      <c r="B53" t="s">
        <v>96</v>
      </c>
      <c r="C53">
        <v>145.69999999999999</v>
      </c>
      <c r="D53">
        <v>146.69999999999999</v>
      </c>
      <c r="E53">
        <v>140.9</v>
      </c>
      <c r="F53">
        <v>135.56100000000001</v>
      </c>
      <c r="G53">
        <v>158.6</v>
      </c>
      <c r="H53">
        <v>134.00800000000001</v>
      </c>
      <c r="I53">
        <v>133.62200000000001</v>
      </c>
      <c r="J53">
        <v>157.86699999999999</v>
      </c>
      <c r="K53">
        <v>182.87200000000001</v>
      </c>
    </row>
    <row r="54" spans="1:11">
      <c r="A54" t="s">
        <v>16</v>
      </c>
      <c r="B54" t="s">
        <v>97</v>
      </c>
      <c r="C54">
        <v>25.9</v>
      </c>
      <c r="D54">
        <v>26.7</v>
      </c>
      <c r="E54">
        <v>54.9</v>
      </c>
      <c r="F54">
        <v>60.814</v>
      </c>
      <c r="G54">
        <v>63.2</v>
      </c>
      <c r="H54">
        <v>75.366</v>
      </c>
      <c r="I54">
        <v>71.801050000000004</v>
      </c>
      <c r="J54">
        <v>78</v>
      </c>
      <c r="K54">
        <v>62.863</v>
      </c>
    </row>
    <row r="55" spans="1:11">
      <c r="A55" t="s">
        <v>16</v>
      </c>
      <c r="B55" t="s">
        <v>98</v>
      </c>
      <c r="C55">
        <v>6.2</v>
      </c>
      <c r="D55">
        <v>3.8</v>
      </c>
      <c r="E55">
        <v>4.4000000000000004</v>
      </c>
      <c r="F55">
        <v>4.9210000000000003</v>
      </c>
      <c r="G55">
        <v>10.1</v>
      </c>
      <c r="H55">
        <v>11.036999999999999</v>
      </c>
      <c r="I55">
        <v>11.221</v>
      </c>
      <c r="J55">
        <v>14</v>
      </c>
      <c r="K55">
        <v>6.6429999999999998</v>
      </c>
    </row>
    <row r="56" spans="1:11">
      <c r="A56" t="s">
        <v>16</v>
      </c>
      <c r="B56" t="s">
        <v>99</v>
      </c>
      <c r="C56">
        <v>312.3</v>
      </c>
      <c r="D56">
        <v>372.3</v>
      </c>
      <c r="E56">
        <v>406.1</v>
      </c>
      <c r="F56">
        <v>425.21</v>
      </c>
      <c r="G56">
        <v>493.5</v>
      </c>
      <c r="H56">
        <v>458.64100000000002</v>
      </c>
      <c r="I56">
        <v>514.86</v>
      </c>
      <c r="J56">
        <v>620.73699999999997</v>
      </c>
      <c r="K56">
        <v>579.32500000000005</v>
      </c>
    </row>
    <row r="57" spans="1:11">
      <c r="A57" t="s">
        <v>16</v>
      </c>
      <c r="B57" t="s">
        <v>100</v>
      </c>
      <c r="C57">
        <v>332.2</v>
      </c>
      <c r="D57">
        <v>331.5</v>
      </c>
      <c r="E57">
        <v>341.3</v>
      </c>
      <c r="F57">
        <v>349.7</v>
      </c>
      <c r="G57">
        <v>373.3</v>
      </c>
      <c r="H57">
        <v>414.36500000000001</v>
      </c>
      <c r="I57">
        <v>444.50599999999997</v>
      </c>
      <c r="J57">
        <v>497.71</v>
      </c>
      <c r="K57">
        <v>526.18899999999996</v>
      </c>
    </row>
    <row r="58" spans="1:11">
      <c r="A58" t="s">
        <v>16</v>
      </c>
      <c r="B58" t="s">
        <v>101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5</v>
      </c>
      <c r="K58">
        <v>5.6630000000000003</v>
      </c>
    </row>
    <row r="59" spans="1:11">
      <c r="A59" t="s">
        <v>16</v>
      </c>
      <c r="B59" t="s">
        <v>102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11</v>
      </c>
      <c r="K59">
        <v>11.62</v>
      </c>
    </row>
    <row r="60" spans="1:11">
      <c r="A60" t="s">
        <v>16</v>
      </c>
      <c r="B60" t="s">
        <v>103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</row>
    <row r="61" spans="1:11">
      <c r="A61" t="s">
        <v>16</v>
      </c>
      <c r="B61" t="s">
        <v>104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7</v>
      </c>
      <c r="K61">
        <v>7.97</v>
      </c>
    </row>
    <row r="62" spans="1:11">
      <c r="A62" t="s">
        <v>16</v>
      </c>
      <c r="B62" t="s">
        <v>105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19</v>
      </c>
      <c r="K62">
        <v>20.184999999999999</v>
      </c>
    </row>
    <row r="63" spans="1:11">
      <c r="A63" t="s">
        <v>16</v>
      </c>
      <c r="B63" t="s">
        <v>106</v>
      </c>
      <c r="C63">
        <v>29.4</v>
      </c>
      <c r="D63">
        <v>37.1</v>
      </c>
      <c r="E63">
        <v>26.1</v>
      </c>
      <c r="F63">
        <v>30.9</v>
      </c>
      <c r="G63">
        <v>43.6</v>
      </c>
      <c r="H63">
        <v>45.785000000000004</v>
      </c>
      <c r="I63">
        <v>47.277000000000001</v>
      </c>
      <c r="J63">
        <v>0</v>
      </c>
      <c r="K63">
        <v>0</v>
      </c>
    </row>
    <row r="64" spans="1:11">
      <c r="A64" t="s">
        <v>16</v>
      </c>
      <c r="B64" t="s">
        <v>107</v>
      </c>
      <c r="C64">
        <v>1167.3</v>
      </c>
      <c r="D64">
        <v>1142.2</v>
      </c>
      <c r="E64">
        <v>1202.3</v>
      </c>
      <c r="F64">
        <v>1269.5999999999999</v>
      </c>
      <c r="G64">
        <v>1313.9</v>
      </c>
      <c r="H64">
        <v>1267.0050000000001</v>
      </c>
      <c r="I64">
        <v>1412.241</v>
      </c>
      <c r="J64">
        <v>1506</v>
      </c>
      <c r="K64">
        <v>1522.098</v>
      </c>
    </row>
    <row r="65" spans="1:11" s="17" customFormat="1" ht="15.75">
      <c r="A65" t="s">
        <v>16</v>
      </c>
      <c r="B65" t="s">
        <v>108</v>
      </c>
      <c r="C65">
        <v>307.8</v>
      </c>
      <c r="D65">
        <v>322.39999999999998</v>
      </c>
      <c r="E65">
        <v>322.2</v>
      </c>
      <c r="F65">
        <v>324.178</v>
      </c>
      <c r="G65">
        <v>339.9</v>
      </c>
      <c r="H65">
        <v>335.38600000000002</v>
      </c>
      <c r="I65">
        <v>344.58</v>
      </c>
      <c r="J65">
        <v>381.08199999999999</v>
      </c>
      <c r="K65">
        <v>395.39699999999999</v>
      </c>
    </row>
    <row r="66" spans="1:11">
      <c r="A66" t="s">
        <v>16</v>
      </c>
      <c r="B66" t="s">
        <v>109</v>
      </c>
      <c r="C66">
        <v>92.9</v>
      </c>
      <c r="D66">
        <v>108.1</v>
      </c>
      <c r="E66">
        <v>108.4</v>
      </c>
      <c r="F66">
        <v>131.69999999999999</v>
      </c>
      <c r="G66">
        <v>141.1</v>
      </c>
      <c r="H66">
        <v>145.29900000000001</v>
      </c>
      <c r="I66">
        <v>171.38</v>
      </c>
      <c r="J66">
        <v>183.18700000000001</v>
      </c>
      <c r="K66">
        <v>191.11500000000001</v>
      </c>
    </row>
    <row r="67" spans="1:11">
      <c r="A67" t="s">
        <v>16</v>
      </c>
      <c r="B67" t="s">
        <v>110</v>
      </c>
      <c r="C67">
        <v>2510.7000000000003</v>
      </c>
      <c r="D67">
        <v>2564.3000000000002</v>
      </c>
      <c r="E67">
        <v>2679.2</v>
      </c>
      <c r="F67">
        <v>2813.2879999999996</v>
      </c>
      <c r="G67">
        <v>3020.9</v>
      </c>
      <c r="H67">
        <v>2982.2910000000002</v>
      </c>
      <c r="I67">
        <v>3257.9000500000002</v>
      </c>
      <c r="J67">
        <v>3602.0389999999998</v>
      </c>
      <c r="K67">
        <v>3637.6879999999992</v>
      </c>
    </row>
    <row r="68" spans="1:11">
      <c r="A68" t="s">
        <v>16</v>
      </c>
      <c r="B68" t="s">
        <v>111</v>
      </c>
      <c r="C68">
        <v>748.6</v>
      </c>
      <c r="D68">
        <v>737.9</v>
      </c>
      <c r="E68">
        <v>776</v>
      </c>
      <c r="F68">
        <v>787.4</v>
      </c>
      <c r="G68">
        <v>996.7</v>
      </c>
      <c r="H68">
        <v>1580.989</v>
      </c>
      <c r="I68">
        <v>1515.4770000000001</v>
      </c>
      <c r="J68">
        <v>2006.652</v>
      </c>
      <c r="K68">
        <v>1470.8979999999999</v>
      </c>
    </row>
    <row r="69" spans="1:11">
      <c r="A69" t="s">
        <v>16</v>
      </c>
      <c r="B69" t="s">
        <v>112</v>
      </c>
      <c r="C69">
        <v>252.4</v>
      </c>
      <c r="D69">
        <v>250.2</v>
      </c>
      <c r="E69">
        <v>253.2</v>
      </c>
      <c r="F69">
        <v>263.41199999999998</v>
      </c>
      <c r="G69">
        <v>275.7</v>
      </c>
      <c r="H69">
        <v>402.75599999999997</v>
      </c>
      <c r="I69">
        <v>384.69200000000001</v>
      </c>
      <c r="J69">
        <v>414.07299999999998</v>
      </c>
      <c r="K69">
        <v>393.19299999999998</v>
      </c>
    </row>
    <row r="70" spans="1:11">
      <c r="A70" t="s">
        <v>16</v>
      </c>
      <c r="B70" t="s">
        <v>113</v>
      </c>
      <c r="C70">
        <v>66.400000000000006</v>
      </c>
      <c r="D70">
        <v>112.1</v>
      </c>
      <c r="E70">
        <v>185.4</v>
      </c>
      <c r="F70">
        <v>193.45099999999999</v>
      </c>
      <c r="G70">
        <v>201.3</v>
      </c>
      <c r="H70">
        <v>294.26799999999997</v>
      </c>
      <c r="I70">
        <v>289.09699999999998</v>
      </c>
      <c r="J70">
        <v>252.67599999999999</v>
      </c>
      <c r="K70">
        <v>221.35799999999998</v>
      </c>
    </row>
    <row r="71" spans="1:11">
      <c r="A71" t="s">
        <v>16</v>
      </c>
      <c r="B71" t="s">
        <v>114</v>
      </c>
      <c r="C71">
        <v>773.4</v>
      </c>
      <c r="D71">
        <v>785</v>
      </c>
      <c r="E71">
        <v>804.1</v>
      </c>
      <c r="F71">
        <v>649.9</v>
      </c>
      <c r="G71">
        <v>718.4</v>
      </c>
      <c r="H71">
        <v>620.91200000000003</v>
      </c>
      <c r="I71">
        <v>838.28300000000002</v>
      </c>
      <c r="J71">
        <v>873.02599999999995</v>
      </c>
      <c r="K71">
        <v>764.74799999999982</v>
      </c>
    </row>
    <row r="72" spans="1:11">
      <c r="A72" t="s">
        <v>16</v>
      </c>
      <c r="B72" t="s">
        <v>115</v>
      </c>
      <c r="C72">
        <v>205.7</v>
      </c>
      <c r="D72">
        <v>209.7</v>
      </c>
      <c r="E72">
        <v>237.8</v>
      </c>
      <c r="F72">
        <v>211.3</v>
      </c>
      <c r="G72">
        <v>245.1</v>
      </c>
      <c r="H72">
        <v>250.24100000000001</v>
      </c>
      <c r="I72">
        <v>258.17399999999998</v>
      </c>
      <c r="J72">
        <v>302.94</v>
      </c>
      <c r="K72">
        <v>385.233</v>
      </c>
    </row>
    <row r="73" spans="1:11">
      <c r="A73" t="s">
        <v>16</v>
      </c>
      <c r="B73" t="s">
        <v>116</v>
      </c>
      <c r="C73">
        <v>63.2</v>
      </c>
      <c r="D73">
        <v>57.6</v>
      </c>
      <c r="E73">
        <v>57.5</v>
      </c>
      <c r="F73">
        <v>95.8</v>
      </c>
      <c r="G73">
        <v>63.5</v>
      </c>
      <c r="H73">
        <v>114.163</v>
      </c>
      <c r="I73">
        <v>98.123000000000005</v>
      </c>
      <c r="J73">
        <v>88.593000000000004</v>
      </c>
      <c r="K73">
        <v>88.418999999999997</v>
      </c>
    </row>
    <row r="74" spans="1:11">
      <c r="A74" t="s">
        <v>16</v>
      </c>
      <c r="B74" t="s">
        <v>117</v>
      </c>
      <c r="C74">
        <v>2109.7000000000003</v>
      </c>
      <c r="D74">
        <v>2152.4999999999995</v>
      </c>
      <c r="E74">
        <v>2314.0000000000005</v>
      </c>
      <c r="F74">
        <v>2201.2630000000004</v>
      </c>
      <c r="G74">
        <v>2500.6999999999998</v>
      </c>
      <c r="H74">
        <v>3263.3290000000002</v>
      </c>
      <c r="I74">
        <v>3383.846</v>
      </c>
      <c r="J74">
        <v>3937.9599999999996</v>
      </c>
      <c r="K74">
        <v>3323.8490000000002</v>
      </c>
    </row>
    <row r="75" spans="1:11">
      <c r="A75" t="s">
        <v>118</v>
      </c>
      <c r="B75" t="s">
        <v>119</v>
      </c>
      <c r="C75">
        <v>78</v>
      </c>
      <c r="D75">
        <v>81.900000000000006</v>
      </c>
      <c r="E75">
        <v>63.5</v>
      </c>
      <c r="F75">
        <v>13.07</v>
      </c>
      <c r="G75">
        <v>33.5</v>
      </c>
      <c r="H75">
        <v>103.376</v>
      </c>
      <c r="I75">
        <v>146.35599999999999</v>
      </c>
      <c r="J75">
        <v>149</v>
      </c>
      <c r="K75">
        <v>148.83800000000002</v>
      </c>
    </row>
    <row r="76" spans="1:11">
      <c r="A76" t="s">
        <v>118</v>
      </c>
      <c r="B76" t="s">
        <v>120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</row>
    <row r="77" spans="1:11">
      <c r="A77" t="s">
        <v>118</v>
      </c>
      <c r="B77" t="s">
        <v>121</v>
      </c>
      <c r="C77">
        <v>18</v>
      </c>
      <c r="D77">
        <v>16.8</v>
      </c>
      <c r="E77">
        <v>35.299999999999997</v>
      </c>
      <c r="F77">
        <v>45.173000000000002</v>
      </c>
      <c r="G77">
        <v>45.9</v>
      </c>
      <c r="H77">
        <v>87.108999999999995</v>
      </c>
      <c r="I77">
        <v>71.760000000000005</v>
      </c>
      <c r="J77">
        <v>89.49</v>
      </c>
      <c r="K77">
        <v>92.295999999999992</v>
      </c>
    </row>
    <row r="78" spans="1:11">
      <c r="A78" t="s">
        <v>118</v>
      </c>
      <c r="B78" t="s">
        <v>122</v>
      </c>
      <c r="C78">
        <v>258.89999999999998</v>
      </c>
      <c r="D78">
        <v>236</v>
      </c>
      <c r="E78">
        <v>304.39999999999998</v>
      </c>
      <c r="F78">
        <v>433</v>
      </c>
      <c r="G78">
        <v>407.6</v>
      </c>
      <c r="H78">
        <v>1437.2879999999998</v>
      </c>
      <c r="I78">
        <v>880.03399999999999</v>
      </c>
      <c r="J78">
        <v>461.98899999999998</v>
      </c>
      <c r="K78">
        <v>487.68700000000001</v>
      </c>
    </row>
    <row r="79" spans="1:11">
      <c r="A79" t="s">
        <v>118</v>
      </c>
      <c r="B79" t="s">
        <v>123</v>
      </c>
      <c r="C79">
        <v>67.2</v>
      </c>
      <c r="D79">
        <v>68.400000000000006</v>
      </c>
      <c r="E79">
        <v>76.400000000000006</v>
      </c>
      <c r="F79">
        <v>91.8</v>
      </c>
      <c r="G79">
        <v>81.099999999999994</v>
      </c>
      <c r="H79">
        <v>111.74900000000001</v>
      </c>
      <c r="I79">
        <v>109.13500000000001</v>
      </c>
      <c r="J79">
        <v>0</v>
      </c>
      <c r="K79">
        <v>0</v>
      </c>
    </row>
    <row r="80" spans="1:11">
      <c r="A80" t="s">
        <v>118</v>
      </c>
      <c r="B80" t="s">
        <v>124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</row>
    <row r="81" spans="1:11">
      <c r="A81" t="s">
        <v>118</v>
      </c>
      <c r="B81" t="s">
        <v>125</v>
      </c>
      <c r="C81">
        <v>0</v>
      </c>
      <c r="D81">
        <v>-32.4</v>
      </c>
      <c r="E81">
        <v>-4.5</v>
      </c>
      <c r="F81">
        <v>0</v>
      </c>
      <c r="G81">
        <v>0</v>
      </c>
      <c r="H81">
        <v>-0.71599999999999997</v>
      </c>
      <c r="I81">
        <v>-0.44799999999999995</v>
      </c>
      <c r="J81">
        <v>0.46300000000000002</v>
      </c>
      <c r="K81">
        <v>0</v>
      </c>
    </row>
    <row r="82" spans="1:11">
      <c r="A82" t="s">
        <v>118</v>
      </c>
      <c r="B82" t="s">
        <v>126</v>
      </c>
      <c r="C82">
        <v>32.9</v>
      </c>
      <c r="D82">
        <v>-7.1</v>
      </c>
      <c r="E82">
        <v>0</v>
      </c>
      <c r="F82">
        <v>0</v>
      </c>
      <c r="G82">
        <v>0</v>
      </c>
      <c r="H82">
        <v>0</v>
      </c>
      <c r="I82">
        <v>0</v>
      </c>
      <c r="J82">
        <v>-10</v>
      </c>
      <c r="K82">
        <v>0</v>
      </c>
    </row>
    <row r="83" spans="1:11">
      <c r="A83" t="s">
        <v>118</v>
      </c>
      <c r="B83" t="s">
        <v>127</v>
      </c>
      <c r="C83">
        <v>2.1</v>
      </c>
      <c r="D83">
        <v>2.5</v>
      </c>
      <c r="E83">
        <v>3.5999999999999943</v>
      </c>
      <c r="F83">
        <v>7.774</v>
      </c>
      <c r="G83">
        <v>15.2</v>
      </c>
      <c r="H83">
        <v>12.582999999999998</v>
      </c>
      <c r="I83">
        <v>10.8</v>
      </c>
      <c r="J83">
        <v>11.552</v>
      </c>
      <c r="K83">
        <v>16.208000000000002</v>
      </c>
    </row>
    <row r="84" spans="1:11">
      <c r="A84" t="s">
        <v>118</v>
      </c>
      <c r="B84" t="s">
        <v>128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22</v>
      </c>
      <c r="K84">
        <v>36.811</v>
      </c>
    </row>
    <row r="85" spans="1:11">
      <c r="A85" t="s">
        <v>118</v>
      </c>
      <c r="B85" t="s">
        <v>129</v>
      </c>
      <c r="C85">
        <v>5</v>
      </c>
      <c r="D85">
        <v>32.1</v>
      </c>
      <c r="E85">
        <v>11.1</v>
      </c>
      <c r="F85">
        <v>11.347</v>
      </c>
      <c r="G85">
        <v>12.7</v>
      </c>
      <c r="H85">
        <v>24.817</v>
      </c>
      <c r="I85">
        <v>55.136000000000003</v>
      </c>
      <c r="J85">
        <v>10.06</v>
      </c>
      <c r="K85">
        <v>7.9140000000000006</v>
      </c>
    </row>
    <row r="86" spans="1:11">
      <c r="A86" t="s">
        <v>118</v>
      </c>
      <c r="B86" t="s">
        <v>130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82</v>
      </c>
      <c r="K86">
        <v>50.123000000000005</v>
      </c>
    </row>
    <row r="87" spans="1:11">
      <c r="A87" t="s">
        <v>118</v>
      </c>
      <c r="B87" t="s">
        <v>131</v>
      </c>
      <c r="C87">
        <v>0</v>
      </c>
      <c r="D87">
        <v>0</v>
      </c>
      <c r="E87">
        <v>0</v>
      </c>
      <c r="F87">
        <v>0</v>
      </c>
      <c r="G87">
        <v>0</v>
      </c>
      <c r="H87">
        <v>64.400999999999996</v>
      </c>
      <c r="I87">
        <v>154.464</v>
      </c>
      <c r="J87">
        <v>175.43799999999999</v>
      </c>
      <c r="K87">
        <v>248.98599999999999</v>
      </c>
    </row>
    <row r="88" spans="1:11">
      <c r="A88" t="s">
        <v>118</v>
      </c>
      <c r="B88" t="s">
        <v>132</v>
      </c>
      <c r="C88">
        <v>33.1</v>
      </c>
      <c r="D88">
        <v>44.4</v>
      </c>
      <c r="E88">
        <v>43.7</v>
      </c>
      <c r="F88">
        <v>91.710999999999999</v>
      </c>
      <c r="G88">
        <v>114.9</v>
      </c>
      <c r="H88">
        <v>218.322</v>
      </c>
      <c r="I88">
        <v>343.13200000000001</v>
      </c>
      <c r="J88">
        <v>199</v>
      </c>
      <c r="K88">
        <v>154.24599999999998</v>
      </c>
    </row>
    <row r="89" spans="1:11">
      <c r="A89" t="s">
        <v>118</v>
      </c>
      <c r="B89" t="s">
        <v>133</v>
      </c>
      <c r="C89">
        <v>0</v>
      </c>
      <c r="D89">
        <v>0</v>
      </c>
      <c r="E89">
        <v>0</v>
      </c>
      <c r="F89">
        <v>0</v>
      </c>
      <c r="G89">
        <v>16.2</v>
      </c>
      <c r="H89">
        <v>84.731999999999999</v>
      </c>
      <c r="I89">
        <v>115.13200000000001</v>
      </c>
      <c r="J89">
        <v>129.51499999999999</v>
      </c>
      <c r="K89">
        <v>76.806999999999988</v>
      </c>
    </row>
    <row r="90" spans="1:11">
      <c r="A90" t="s">
        <v>118</v>
      </c>
      <c r="B90" t="s">
        <v>134</v>
      </c>
      <c r="C90">
        <v>47.5</v>
      </c>
      <c r="D90">
        <v>49.3</v>
      </c>
      <c r="E90">
        <v>50.4</v>
      </c>
      <c r="F90">
        <v>54.6</v>
      </c>
      <c r="G90">
        <v>61.5</v>
      </c>
      <c r="H90">
        <v>137.715</v>
      </c>
      <c r="I90">
        <v>113.815</v>
      </c>
      <c r="J90">
        <v>71.863</v>
      </c>
      <c r="K90">
        <v>0</v>
      </c>
    </row>
    <row r="91" spans="1:11">
      <c r="A91" t="s">
        <v>118</v>
      </c>
      <c r="B91" t="s">
        <v>135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83.713999999999999</v>
      </c>
    </row>
    <row r="92" spans="1:11">
      <c r="A92" t="s">
        <v>118</v>
      </c>
      <c r="B92" t="s">
        <v>136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27</v>
      </c>
      <c r="K92">
        <v>27.321999999999999</v>
      </c>
    </row>
    <row r="93" spans="1:11">
      <c r="A93" t="s">
        <v>118</v>
      </c>
      <c r="B93" t="s">
        <v>137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36</v>
      </c>
      <c r="K93">
        <v>483.37100000000004</v>
      </c>
    </row>
    <row r="94" spans="1:11">
      <c r="A94" t="s">
        <v>118</v>
      </c>
      <c r="B94" t="s">
        <v>138</v>
      </c>
      <c r="C94">
        <v>542.70000000000005</v>
      </c>
      <c r="D94">
        <v>491.90000000000003</v>
      </c>
      <c r="E94">
        <v>583.90000000000009</v>
      </c>
      <c r="F94">
        <v>748.47500000000002</v>
      </c>
      <c r="G94">
        <v>788.60000000000014</v>
      </c>
      <c r="H94">
        <v>2281.3760000000002</v>
      </c>
      <c r="I94">
        <v>1999.316</v>
      </c>
      <c r="J94">
        <v>1455.3700000000001</v>
      </c>
      <c r="K94">
        <v>1914.3229999999999</v>
      </c>
    </row>
    <row r="95" spans="1:11">
      <c r="A95" t="s">
        <v>118</v>
      </c>
      <c r="B95" t="s">
        <v>139</v>
      </c>
      <c r="C95">
        <v>160.6</v>
      </c>
      <c r="D95">
        <v>195.5</v>
      </c>
      <c r="E95">
        <v>146.4</v>
      </c>
      <c r="F95">
        <v>177.84700000000001</v>
      </c>
      <c r="G95">
        <v>170.70000000000002</v>
      </c>
      <c r="H95">
        <v>734.90200000000004</v>
      </c>
      <c r="I95">
        <v>683.91</v>
      </c>
      <c r="J95">
        <v>684.84699999999998</v>
      </c>
      <c r="K95">
        <v>658.572</v>
      </c>
    </row>
    <row r="96" spans="1:11">
      <c r="A96" t="s">
        <v>118</v>
      </c>
      <c r="B96" t="s">
        <v>140</v>
      </c>
      <c r="C96">
        <v>82.9</v>
      </c>
      <c r="D96">
        <v>162.30000000000001</v>
      </c>
      <c r="E96">
        <v>174.9</v>
      </c>
      <c r="F96">
        <v>-35.4</v>
      </c>
      <c r="G96">
        <v>60.8</v>
      </c>
      <c r="H96">
        <v>-116.917</v>
      </c>
      <c r="I96">
        <v>42.905999999999999</v>
      </c>
      <c r="J96">
        <v>51.59</v>
      </c>
      <c r="K96">
        <v>51.814999999999998</v>
      </c>
    </row>
    <row r="97" spans="1:11">
      <c r="A97" t="s">
        <v>118</v>
      </c>
      <c r="B97" t="s">
        <v>141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12</v>
      </c>
      <c r="K97">
        <v>12.484</v>
      </c>
    </row>
    <row r="98" spans="1:11">
      <c r="A98" t="s">
        <v>118</v>
      </c>
      <c r="B98" t="s">
        <v>142</v>
      </c>
      <c r="C98">
        <v>7.8</v>
      </c>
      <c r="D98">
        <v>4.4000000000000004</v>
      </c>
      <c r="E98">
        <v>5.4</v>
      </c>
      <c r="F98">
        <v>5.0110000000000001</v>
      </c>
      <c r="G98">
        <v>6.5</v>
      </c>
      <c r="H98">
        <v>21.922999999999998</v>
      </c>
      <c r="I98">
        <v>13.257999999999999</v>
      </c>
      <c r="J98">
        <v>0</v>
      </c>
      <c r="K98">
        <v>0</v>
      </c>
    </row>
    <row r="99" spans="1:11">
      <c r="A99" t="s">
        <v>118</v>
      </c>
      <c r="B99" t="s">
        <v>143</v>
      </c>
      <c r="C99">
        <v>54.1</v>
      </c>
      <c r="D99">
        <v>55.6</v>
      </c>
      <c r="E99">
        <v>57.8</v>
      </c>
      <c r="F99">
        <v>54.624000000000002</v>
      </c>
      <c r="G99">
        <v>66.3</v>
      </c>
      <c r="H99">
        <v>79.465000000000003</v>
      </c>
      <c r="I99">
        <v>78.179000000000002</v>
      </c>
      <c r="J99">
        <v>81</v>
      </c>
      <c r="K99">
        <v>77.397999999999996</v>
      </c>
    </row>
    <row r="100" spans="1:11">
      <c r="A100" t="s">
        <v>118</v>
      </c>
      <c r="B100" t="s">
        <v>144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9.2140000000000004</v>
      </c>
      <c r="J100">
        <v>7.5259999999999998</v>
      </c>
      <c r="K100">
        <v>6.6210000000000004</v>
      </c>
    </row>
    <row r="101" spans="1:11">
      <c r="A101" t="s">
        <v>118</v>
      </c>
      <c r="B101" t="s">
        <v>145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13.004999999999999</v>
      </c>
      <c r="I101">
        <v>10.247999999999999</v>
      </c>
      <c r="J101">
        <v>10.256</v>
      </c>
      <c r="K101">
        <v>13.651000000000002</v>
      </c>
    </row>
    <row r="102" spans="1:11">
      <c r="A102" t="s">
        <v>118</v>
      </c>
      <c r="B102" t="s">
        <v>146</v>
      </c>
      <c r="C102">
        <v>54.5</v>
      </c>
      <c r="D102">
        <v>56.1</v>
      </c>
      <c r="E102">
        <v>67.400000000000006</v>
      </c>
      <c r="F102">
        <v>68.400000000000006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1:11">
      <c r="A103" t="s">
        <v>118</v>
      </c>
      <c r="B103" t="s">
        <v>147</v>
      </c>
      <c r="C103">
        <v>0</v>
      </c>
      <c r="D103">
        <v>0</v>
      </c>
      <c r="E103">
        <v>0</v>
      </c>
      <c r="F103">
        <v>0</v>
      </c>
      <c r="G103">
        <v>53.6</v>
      </c>
      <c r="H103">
        <v>44.182000000000002</v>
      </c>
      <c r="I103">
        <v>57.140999999999998</v>
      </c>
      <c r="J103">
        <v>60.593000000000004</v>
      </c>
      <c r="K103">
        <v>87.47999999999999</v>
      </c>
    </row>
    <row r="104" spans="1:11">
      <c r="A104" t="s">
        <v>118</v>
      </c>
      <c r="B104" t="s">
        <v>148</v>
      </c>
      <c r="C104">
        <v>0</v>
      </c>
      <c r="D104">
        <v>0</v>
      </c>
      <c r="E104">
        <v>0</v>
      </c>
      <c r="F104">
        <v>0</v>
      </c>
      <c r="G104">
        <v>19.399999999999999</v>
      </c>
      <c r="H104">
        <v>22.4</v>
      </c>
      <c r="I104">
        <v>43.69</v>
      </c>
      <c r="J104">
        <v>30.065000000000001</v>
      </c>
      <c r="K104">
        <v>45.565999999999995</v>
      </c>
    </row>
    <row r="105" spans="1:11">
      <c r="A105" t="s">
        <v>118</v>
      </c>
      <c r="B105" t="s">
        <v>149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26</v>
      </c>
      <c r="K105">
        <v>29.173999999999999</v>
      </c>
    </row>
    <row r="106" spans="1:11">
      <c r="A106" t="s">
        <v>118</v>
      </c>
      <c r="B106" t="s">
        <v>150</v>
      </c>
      <c r="C106">
        <v>64.5</v>
      </c>
      <c r="D106">
        <v>64.900000000000006</v>
      </c>
      <c r="E106">
        <v>63.1</v>
      </c>
      <c r="F106">
        <v>62.8</v>
      </c>
      <c r="G106">
        <v>67.8</v>
      </c>
      <c r="H106">
        <v>63.344000000000001</v>
      </c>
      <c r="I106">
        <v>76.858000000000004</v>
      </c>
      <c r="J106">
        <v>81.289000000000001</v>
      </c>
      <c r="K106">
        <v>83.430999999999997</v>
      </c>
    </row>
    <row r="107" spans="1:11">
      <c r="A107" t="s">
        <v>118</v>
      </c>
      <c r="B107" t="s">
        <v>151</v>
      </c>
      <c r="C107">
        <v>424.40000000000003</v>
      </c>
      <c r="D107">
        <v>538.80000000000007</v>
      </c>
      <c r="E107">
        <v>515</v>
      </c>
      <c r="F107">
        <v>333.28199999999998</v>
      </c>
      <c r="G107">
        <v>445.1</v>
      </c>
      <c r="H107">
        <v>862.30400000000009</v>
      </c>
      <c r="I107">
        <v>1015.404</v>
      </c>
      <c r="J107">
        <v>1045.1659999999999</v>
      </c>
      <c r="K107">
        <v>1066.192</v>
      </c>
    </row>
    <row r="108" spans="1:11">
      <c r="A108" t="s">
        <v>18</v>
      </c>
      <c r="B108" t="s">
        <v>152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3.5649999999999999</v>
      </c>
    </row>
    <row r="109" spans="1:11">
      <c r="A109" t="s">
        <v>18</v>
      </c>
      <c r="B109" t="s">
        <v>153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111</v>
      </c>
      <c r="K109">
        <v>28.412999999999997</v>
      </c>
    </row>
    <row r="110" spans="1:11">
      <c r="A110" t="s">
        <v>18</v>
      </c>
      <c r="B110" t="s">
        <v>154</v>
      </c>
      <c r="C110">
        <v>41.6</v>
      </c>
      <c r="D110">
        <v>36.200000000000003</v>
      </c>
      <c r="E110">
        <v>33.799999999999997</v>
      </c>
      <c r="F110">
        <v>89.5</v>
      </c>
      <c r="G110">
        <v>62.3</v>
      </c>
      <c r="H110">
        <v>170.41199999999998</v>
      </c>
      <c r="I110">
        <v>79.536000000000001</v>
      </c>
      <c r="J110">
        <v>97</v>
      </c>
      <c r="K110">
        <v>255.98900000000003</v>
      </c>
    </row>
    <row r="111" spans="1:11">
      <c r="A111" t="s">
        <v>18</v>
      </c>
      <c r="B111" t="s">
        <v>155</v>
      </c>
      <c r="C111">
        <v>155.79999999999998</v>
      </c>
      <c r="D111">
        <v>136.19999999999999</v>
      </c>
      <c r="E111">
        <v>144.80000000000001</v>
      </c>
      <c r="F111">
        <v>169.4</v>
      </c>
      <c r="G111">
        <v>192.5</v>
      </c>
      <c r="H111">
        <v>134.245</v>
      </c>
      <c r="I111">
        <v>164.79300000000001</v>
      </c>
      <c r="J111">
        <v>179</v>
      </c>
      <c r="K111">
        <v>194.79399999999995</v>
      </c>
    </row>
    <row r="112" spans="1:11">
      <c r="A112" t="s">
        <v>18</v>
      </c>
      <c r="B112" t="s">
        <v>156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2</v>
      </c>
      <c r="K112">
        <v>2.8210000000000002</v>
      </c>
    </row>
    <row r="113" spans="1:11">
      <c r="A113" t="s">
        <v>18</v>
      </c>
      <c r="B113" t="s">
        <v>157</v>
      </c>
      <c r="C113">
        <v>15.1</v>
      </c>
      <c r="D113">
        <v>15.4</v>
      </c>
      <c r="E113">
        <v>16.2</v>
      </c>
      <c r="F113">
        <v>16.132000000000001</v>
      </c>
      <c r="G113">
        <v>15</v>
      </c>
      <c r="H113">
        <v>21.207000000000001</v>
      </c>
      <c r="I113">
        <v>13.397</v>
      </c>
      <c r="J113">
        <v>23.001999999999999</v>
      </c>
      <c r="K113">
        <v>39.432000000000002</v>
      </c>
    </row>
    <row r="114" spans="1:11">
      <c r="A114" t="s">
        <v>18</v>
      </c>
      <c r="B114" t="s">
        <v>158</v>
      </c>
      <c r="C114">
        <v>-97.1</v>
      </c>
      <c r="D114">
        <v>-95.9</v>
      </c>
      <c r="E114">
        <v>22.6</v>
      </c>
      <c r="F114">
        <v>110.9</v>
      </c>
      <c r="G114">
        <v>114.6</v>
      </c>
      <c r="H114">
        <v>124.95400000000001</v>
      </c>
      <c r="I114">
        <v>127.499</v>
      </c>
      <c r="J114">
        <v>-8.9749999999999996</v>
      </c>
      <c r="K114">
        <v>88.890000000000015</v>
      </c>
    </row>
    <row r="115" spans="1:11">
      <c r="A115" t="s">
        <v>18</v>
      </c>
      <c r="B115" t="s">
        <v>159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0.8</v>
      </c>
    </row>
    <row r="116" spans="1:11">
      <c r="A116" t="s">
        <v>18</v>
      </c>
      <c r="B116" t="s">
        <v>160</v>
      </c>
      <c r="C116">
        <v>115.39999999999998</v>
      </c>
      <c r="D116">
        <v>91.899999999999977</v>
      </c>
      <c r="E116">
        <v>217.4</v>
      </c>
      <c r="F116">
        <v>385.93200000000002</v>
      </c>
      <c r="G116">
        <v>384.4</v>
      </c>
      <c r="H116">
        <v>450.81799999999998</v>
      </c>
      <c r="I116">
        <v>385.22500000000002</v>
      </c>
      <c r="J116">
        <v>403.02699999999999</v>
      </c>
      <c r="K116">
        <v>614.70399999999995</v>
      </c>
    </row>
    <row r="117" spans="1:11">
      <c r="A117" t="s">
        <v>18</v>
      </c>
      <c r="B117" t="s">
        <v>161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185</v>
      </c>
      <c r="K117">
        <v>193.83100000000002</v>
      </c>
    </row>
    <row r="118" spans="1:11">
      <c r="A118" t="s">
        <v>18</v>
      </c>
      <c r="B118" t="s">
        <v>162</v>
      </c>
      <c r="C118">
        <v>14.4</v>
      </c>
      <c r="D118">
        <v>11.8</v>
      </c>
      <c r="E118">
        <v>15</v>
      </c>
      <c r="F118">
        <v>15.583</v>
      </c>
      <c r="G118">
        <v>18.600000000000001</v>
      </c>
      <c r="H118">
        <v>21.289000000000001</v>
      </c>
      <c r="I118">
        <v>27.353000000000002</v>
      </c>
      <c r="J118">
        <v>25.297999999999998</v>
      </c>
      <c r="K118">
        <v>25.164999999999999</v>
      </c>
    </row>
    <row r="119" spans="1:11">
      <c r="A119" t="s">
        <v>18</v>
      </c>
      <c r="B119" t="s">
        <v>163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68</v>
      </c>
      <c r="K119">
        <v>73.14500000000001</v>
      </c>
    </row>
    <row r="120" spans="1:11">
      <c r="A120" t="s">
        <v>18</v>
      </c>
      <c r="B120" t="s">
        <v>164</v>
      </c>
      <c r="C120">
        <v>21.1</v>
      </c>
      <c r="D120">
        <v>25.6</v>
      </c>
      <c r="E120">
        <v>26.3</v>
      </c>
      <c r="F120">
        <v>34.142000000000003</v>
      </c>
      <c r="G120">
        <v>41.5</v>
      </c>
      <c r="H120">
        <v>50.759</v>
      </c>
      <c r="I120">
        <v>61.194000000000003</v>
      </c>
      <c r="J120">
        <v>61.921999999999997</v>
      </c>
      <c r="K120">
        <v>32.345000000000006</v>
      </c>
    </row>
    <row r="121" spans="1:11">
      <c r="A121" t="s">
        <v>18</v>
      </c>
      <c r="B121" t="s">
        <v>165</v>
      </c>
      <c r="C121">
        <v>45.3</v>
      </c>
      <c r="D121">
        <v>43.1</v>
      </c>
      <c r="E121">
        <v>41.5</v>
      </c>
      <c r="F121">
        <v>42.7</v>
      </c>
      <c r="G121">
        <v>40.700000000000003</v>
      </c>
      <c r="H121">
        <v>82.527000000000001</v>
      </c>
      <c r="I121">
        <v>77.021000000000001</v>
      </c>
      <c r="J121">
        <v>0</v>
      </c>
      <c r="K121">
        <v>0</v>
      </c>
    </row>
    <row r="122" spans="1:11">
      <c r="A122" t="s">
        <v>18</v>
      </c>
      <c r="B122" t="s">
        <v>166</v>
      </c>
      <c r="C122">
        <v>163.19999999999999</v>
      </c>
      <c r="D122">
        <v>165.10000000000002</v>
      </c>
      <c r="E122">
        <v>169.7</v>
      </c>
      <c r="F122">
        <v>185.8</v>
      </c>
      <c r="G122">
        <v>153.39999999999998</v>
      </c>
      <c r="H122">
        <v>262.76300000000003</v>
      </c>
      <c r="I122">
        <v>458.09100000000001</v>
      </c>
      <c r="J122"/>
      <c r="K122">
        <v>0</v>
      </c>
    </row>
    <row r="123" spans="1:11">
      <c r="A123" t="s">
        <v>18</v>
      </c>
      <c r="B123" t="s">
        <v>167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</row>
    <row r="124" spans="1:11">
      <c r="A124" t="s">
        <v>18</v>
      </c>
      <c r="B124" t="s">
        <v>168</v>
      </c>
      <c r="C124">
        <v>244</v>
      </c>
      <c r="D124">
        <v>245.60000000000002</v>
      </c>
      <c r="E124">
        <v>252.5</v>
      </c>
      <c r="F124">
        <v>278.22500000000002</v>
      </c>
      <c r="G124">
        <v>254.2</v>
      </c>
      <c r="H124">
        <v>417.33800000000002</v>
      </c>
      <c r="I124">
        <v>623.65899999999999</v>
      </c>
      <c r="J124">
        <v>340.22</v>
      </c>
      <c r="K124">
        <v>324.48600000000005</v>
      </c>
    </row>
    <row r="125" spans="1:11">
      <c r="A125" t="s">
        <v>169</v>
      </c>
      <c r="B125" t="s">
        <v>169</v>
      </c>
      <c r="C125">
        <v>182.7</v>
      </c>
      <c r="D125">
        <v>181.5</v>
      </c>
      <c r="E125">
        <v>184.3</v>
      </c>
      <c r="F125">
        <v>188.23</v>
      </c>
      <c r="G125">
        <v>0</v>
      </c>
      <c r="H125">
        <v>0</v>
      </c>
      <c r="I125">
        <v>0</v>
      </c>
      <c r="J125">
        <v>0</v>
      </c>
      <c r="K125">
        <v>0</v>
      </c>
    </row>
    <row r="126" spans="1:11">
      <c r="A126" t="s">
        <v>169</v>
      </c>
      <c r="B126" t="s">
        <v>170</v>
      </c>
      <c r="C126">
        <v>182.7</v>
      </c>
      <c r="D126">
        <v>181.5</v>
      </c>
      <c r="E126">
        <v>184.3</v>
      </c>
      <c r="F126">
        <v>188.23</v>
      </c>
      <c r="G126">
        <v>0</v>
      </c>
      <c r="H126">
        <v>0</v>
      </c>
      <c r="I126">
        <v>0</v>
      </c>
      <c r="J126">
        <v>0</v>
      </c>
      <c r="K126">
        <v>0</v>
      </c>
    </row>
    <row r="127" spans="1:11">
      <c r="A127" t="s">
        <v>21</v>
      </c>
      <c r="B127" t="s">
        <v>21</v>
      </c>
      <c r="C127">
        <v>113.2</v>
      </c>
      <c r="D127">
        <v>112.7</v>
      </c>
      <c r="E127">
        <v>112.8</v>
      </c>
      <c r="F127">
        <v>121.08</v>
      </c>
      <c r="G127">
        <v>132.4</v>
      </c>
      <c r="H127">
        <v>172.45</v>
      </c>
      <c r="I127">
        <v>176.649</v>
      </c>
      <c r="J127">
        <v>190.56200000000001</v>
      </c>
      <c r="K127">
        <v>200.792</v>
      </c>
    </row>
    <row r="128" spans="1:11">
      <c r="A128" t="s">
        <v>21</v>
      </c>
      <c r="B128" t="s">
        <v>171</v>
      </c>
      <c r="C128">
        <v>113.2</v>
      </c>
      <c r="D128">
        <v>112.7</v>
      </c>
      <c r="E128">
        <v>112.8</v>
      </c>
      <c r="F128">
        <v>121.08</v>
      </c>
      <c r="G128">
        <v>132.4</v>
      </c>
      <c r="H128">
        <v>172.45</v>
      </c>
      <c r="I128">
        <v>176.649</v>
      </c>
      <c r="J128">
        <v>190.56200000000001</v>
      </c>
      <c r="K128">
        <v>200.792</v>
      </c>
    </row>
    <row r="129" spans="1:11">
      <c r="A129" t="s">
        <v>172</v>
      </c>
      <c r="B129" t="s">
        <v>173</v>
      </c>
      <c r="C129">
        <v>36916.299999999996</v>
      </c>
      <c r="D129">
        <v>37247</v>
      </c>
      <c r="E129">
        <v>39233.400000000009</v>
      </c>
      <c r="F129">
        <v>42888.909</v>
      </c>
      <c r="G129">
        <v>43386.2</v>
      </c>
      <c r="H129">
        <v>55407.502</v>
      </c>
      <c r="I129">
        <v>56035.921260000003</v>
      </c>
      <c r="J129">
        <v>58001.292000000001</v>
      </c>
      <c r="K129">
        <v>58008.198000000004</v>
      </c>
    </row>
  </sheetData>
  <hyperlinks>
    <hyperlink ref="A1" location="Contents!A1" display="Contents" xr:uid="{00000000-0004-0000-0200-000000000000}"/>
  </hyperlinks>
  <pageMargins left="0.7" right="0.7" top="0.75" bottom="0.75" header="0.3" footer="0.3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29"/>
  <sheetViews>
    <sheetView zoomScale="70" zoomScaleNormal="70" workbookViewId="0">
      <selection activeCell="I51" sqref="I51"/>
    </sheetView>
  </sheetViews>
  <sheetFormatPr defaultColWidth="8.88671875" defaultRowHeight="15"/>
  <cols>
    <col min="1" max="1" width="35.6640625" style="14" bestFit="1" customWidth="1"/>
    <col min="2" max="2" width="59.44140625" style="14" bestFit="1" customWidth="1"/>
    <col min="3" max="3" width="8" style="14" bestFit="1" customWidth="1"/>
    <col min="4" max="5" width="8.33203125" style="14" bestFit="1" customWidth="1"/>
    <col min="6" max="6" width="9" style="14" bestFit="1" customWidth="1"/>
    <col min="7" max="7" width="8" style="14" bestFit="1" customWidth="1"/>
    <col min="8" max="8" width="8.44140625" style="14" bestFit="1" customWidth="1"/>
    <col min="9" max="9" width="8.5546875" style="14" bestFit="1" customWidth="1"/>
    <col min="10" max="10" width="9" style="14" bestFit="1" customWidth="1"/>
    <col min="11" max="11" width="11.21875" style="14" customWidth="1"/>
    <col min="12" max="16384" width="8.88671875" style="14"/>
  </cols>
  <sheetData>
    <row r="1" spans="1:11" ht="18">
      <c r="A1" s="15" t="s">
        <v>1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25.5">
      <c r="A2" s="40" t="str">
        <f>'TME, Resource, Capital and AME'!A2</f>
        <v xml:space="preserve">Budget 2025-26: </v>
      </c>
    </row>
    <row r="3" spans="1:11" ht="20.25">
      <c r="A3" s="21" t="s">
        <v>174</v>
      </c>
    </row>
    <row r="4" spans="1:11" s="44" customFormat="1" ht="47.25">
      <c r="A4" s="55" t="str">
        <f>'Level 2 2015-16 to 2023-24 cash'!A4</f>
        <v>Portfolio</v>
      </c>
      <c r="B4" s="55" t="s">
        <v>37</v>
      </c>
      <c r="C4" s="24" t="str">
        <f>'Level 2 2015-16 to 2023-24 cash'!C4</f>
        <v>2015-16 Outurn £m</v>
      </c>
      <c r="D4" s="24" t="str">
        <f>'Level 2 2015-16 to 2023-24 cash'!D4</f>
        <v>2016-17 Outurn £m</v>
      </c>
      <c r="E4" s="24" t="str">
        <f>'Level 2 2015-16 to 2023-24 cash'!E4</f>
        <v>2017-18 Outurn £m</v>
      </c>
      <c r="F4" s="24" t="str">
        <f>'Level 2 2015-16 to 2023-24 cash'!F4</f>
        <v>2018-19 Outurn £m</v>
      </c>
      <c r="G4" s="24" t="str">
        <f>'Level 2 2015-16 to 2023-24 cash'!G4</f>
        <v>2019-20 Outurn £m</v>
      </c>
      <c r="H4" s="24" t="str">
        <f>'Level 2 2015-16 to 2023-24 cash'!H4</f>
        <v>2020-21* Outurn £m</v>
      </c>
      <c r="I4" s="24" t="str">
        <f>'Level 2 2015-16 to 2023-24 cash'!I4</f>
        <v>2021-22* Outurn £m</v>
      </c>
      <c r="J4" s="24" t="str">
        <f>'Level 2 2015-16 to 2023-24 cash'!J4</f>
        <v>2022-23 Outurn £m</v>
      </c>
      <c r="K4" s="24" t="str">
        <f>'Level 2 2015-16 to 2023-24 cash'!K4</f>
        <v>2023-24 Outurn 
£m</v>
      </c>
    </row>
    <row r="5" spans="1:11">
      <c r="A5" s="1" t="str">
        <f>'Level 2 2015-16 to 2023-24 cash'!A5</f>
        <v>Health and Social Care</v>
      </c>
      <c r="B5" s="1" t="str">
        <f>'Level 2 2015-16 to 2023-24 cash'!B5</f>
        <v>Health</v>
      </c>
      <c r="C5" s="67">
        <f>'Level 2 2015-16 to 2023-24 cash'!C5/Deflators!$B$2*Deflators!$K$2</f>
        <v>16455.686891154797</v>
      </c>
      <c r="D5" s="67">
        <f>'Level 2 2015-16 to 2023-24 cash'!D5/Deflators!$C$2*Deflators!$K$2</f>
        <v>17088.776197906674</v>
      </c>
      <c r="E5" s="67">
        <f>'Level 2 2015-16 to 2023-24 cash'!E5/Deflators!$D$2*Deflators!$K$2</f>
        <v>17049.352203111408</v>
      </c>
      <c r="F5" s="67">
        <f>'Level 2 2015-16 to 2023-24 cash'!F5/Deflators!$E$2*Deflators!$K$2</f>
        <v>17178.896532186827</v>
      </c>
      <c r="G5" s="67">
        <f>'Level 2 2015-16 to 2023-24 cash'!G5/Deflators!$F$2*Deflators!$K$2</f>
        <v>17661.970214938396</v>
      </c>
      <c r="H5" s="67">
        <f>'Level 2 2015-16 to 2023-24 cash'!H5/Deflators!$G$2*Deflators!$K$2</f>
        <v>20628.31836720448</v>
      </c>
      <c r="I5" s="67">
        <f>'Level 2 2015-16 to 2023-24 cash'!I5/Deflators!$H$2*Deflators!$K$2</f>
        <v>21564.639728195249</v>
      </c>
      <c r="J5" s="67">
        <f>'Level 2 2015-16 to 2023-24 cash'!J5/Deflators!$I$2*Deflators!$K$2</f>
        <v>19019.06404383036</v>
      </c>
      <c r="K5" s="67">
        <f>'Level 2 2015-16 to 2023-24 cash'!K5/Deflators!$J$2*Deflators!$K$2</f>
        <v>19431.052392600002</v>
      </c>
    </row>
    <row r="6" spans="1:11">
      <c r="A6" s="1" t="str">
        <f>'Level 2 2015-16 to 2023-24 cash'!A6</f>
        <v>Health and Social Care</v>
      </c>
      <c r="B6" s="1" t="str">
        <f>'Level 2 2015-16 to 2023-24 cash'!B6</f>
        <v>Sport (1)</v>
      </c>
      <c r="C6" s="67">
        <f>'Level 2 2015-16 to 2023-24 cash'!C6/Deflators!$B$2*Deflators!$K$2</f>
        <v>83.14296239275599</v>
      </c>
      <c r="D6" s="67">
        <f>'Level 2 2015-16 to 2023-24 cash'!D6/Deflators!$C$2*Deflators!$K$2</f>
        <v>58.389748435567881</v>
      </c>
      <c r="E6" s="67">
        <f>'Level 2 2015-16 to 2023-24 cash'!E6/Deflators!$D$2*Deflators!$K$2</f>
        <v>0</v>
      </c>
      <c r="F6" s="67">
        <f>'Level 2 2015-16 to 2023-24 cash'!F6/Deflators!$E$2*Deflators!$K$2</f>
        <v>0</v>
      </c>
      <c r="G6" s="67">
        <f>'Level 2 2015-16 to 2023-24 cash'!G6/Deflators!$F$2*Deflators!$K$2</f>
        <v>0</v>
      </c>
      <c r="H6" s="67">
        <f>'Level 2 2015-16 to 2023-24 cash'!H6/Deflators!$G$2*Deflators!$K$2</f>
        <v>0</v>
      </c>
      <c r="I6" s="67">
        <f>'Level 2 2015-16 to 2023-24 cash'!I6/Deflators!$H$2*Deflators!$K$2</f>
        <v>0</v>
      </c>
      <c r="J6" s="67">
        <f>'Level 2 2015-16 to 2023-24 cash'!J6/Deflators!$I$2*Deflators!$K$2</f>
        <v>0</v>
      </c>
      <c r="K6" s="67">
        <f>'Level 2 2015-16 to 2023-24 cash'!K6/Deflators!$J$2*Deflators!$K$2</f>
        <v>0</v>
      </c>
    </row>
    <row r="7" spans="1:11">
      <c r="A7" s="1" t="str">
        <f>'Level 2 2015-16 to 2023-24 cash'!A7</f>
        <v>Health and Social Care</v>
      </c>
      <c r="B7" s="1" t="str">
        <f>'Level 2 2015-16 to 2023-24 cash'!B7</f>
        <v>Food Standards Scotland</v>
      </c>
      <c r="C7" s="67">
        <f>'Level 2 2015-16 to 2023-24 cash'!C7/Deflators!$B$2*Deflators!$K$2</f>
        <v>20.918133850406761</v>
      </c>
      <c r="D7" s="67">
        <f>'Level 2 2015-16 to 2023-24 cash'!D7/Deflators!$C$2*Deflators!$K$2</f>
        <v>21.103168503320543</v>
      </c>
      <c r="E7" s="67">
        <f>'Level 2 2015-16 to 2023-24 cash'!E7/Deflators!$D$2*Deflators!$K$2</f>
        <v>20.012173628760511</v>
      </c>
      <c r="F7" s="67">
        <f>'Level 2 2015-16 to 2023-24 cash'!F7/Deflators!$E$2*Deflators!$K$2</f>
        <v>20.888158039260126</v>
      </c>
      <c r="G7" s="67">
        <f>'Level 2 2015-16 to 2023-24 cash'!G7/Deflators!$F$2*Deflators!$K$2</f>
        <v>21.583749736218117</v>
      </c>
      <c r="H7" s="67">
        <f>'Level 2 2015-16 to 2023-24 cash'!H7/Deflators!$G$2*Deflators!$K$2</f>
        <v>19.750058738311878</v>
      </c>
      <c r="I7" s="67">
        <f>'Level 2 2015-16 to 2023-24 cash'!I7/Deflators!$H$2*Deflators!$K$2</f>
        <v>24.677363163880795</v>
      </c>
      <c r="J7" s="67">
        <f>'Level 2 2015-16 to 2023-24 cash'!J7/Deflators!$I$2*Deflators!$K$2</f>
        <v>28.300416218279999</v>
      </c>
      <c r="K7" s="67">
        <f>'Level 2 2015-16 to 2023-24 cash'!K7/Deflators!$J$2*Deflators!$K$2</f>
        <v>23.528720799999999</v>
      </c>
    </row>
    <row r="8" spans="1:11" s="17" customFormat="1" ht="15.75">
      <c r="A8" s="1" t="str">
        <f>'Level 2 2015-16 to 2023-24 cash'!A8</f>
        <v>Health and Social Care</v>
      </c>
      <c r="B8" s="1" t="str">
        <f>'Level 2 2015-16 to 2023-24 cash'!B8</f>
        <v>Total Health and Social Care</v>
      </c>
      <c r="C8" s="67">
        <f>'Level 2 2015-16 to 2023-24 cash'!C8/Deflators!$B$2*Deflators!$K$2</f>
        <v>16559.747987397961</v>
      </c>
      <c r="D8" s="67">
        <f>'Level 2 2015-16 to 2023-24 cash'!D8/Deflators!$C$2*Deflators!$K$2</f>
        <v>17168.269114845563</v>
      </c>
      <c r="E8" s="67">
        <f>'Level 2 2015-16 to 2023-24 cash'!E8/Deflators!$D$2*Deflators!$K$2</f>
        <v>17069.36437674017</v>
      </c>
      <c r="F8" s="67">
        <f>'Level 2 2015-16 to 2023-24 cash'!F8/Deflators!$E$2*Deflators!$K$2</f>
        <v>17199.784690226086</v>
      </c>
      <c r="G8" s="67">
        <f>'Level 2 2015-16 to 2023-24 cash'!G8/Deflators!$F$2*Deflators!$K$2</f>
        <v>17683.553964674615</v>
      </c>
      <c r="H8" s="67">
        <f>'Level 2 2015-16 to 2023-24 cash'!H8/Deflators!$G$2*Deflators!$K$2</f>
        <v>20648.068425942791</v>
      </c>
      <c r="I8" s="67">
        <f>'Level 2 2015-16 to 2023-24 cash'!I8/Deflators!$H$2*Deflators!$K$2</f>
        <v>21589.317091359131</v>
      </c>
      <c r="J8" s="67">
        <f>'Level 2 2015-16 to 2023-24 cash'!J8/Deflators!$I$2*Deflators!$K$2</f>
        <v>19047.36446004864</v>
      </c>
      <c r="K8" s="67">
        <f>'Level 2 2015-16 to 2023-24 cash'!K8/Deflators!$J$2*Deflators!$K$2</f>
        <v>19454.581113400003</v>
      </c>
    </row>
    <row r="9" spans="1:11">
      <c r="A9" s="1" t="str">
        <f>'Level 2 2015-16 to 2023-24 cash'!A9</f>
        <v>Finance and Local Government</v>
      </c>
      <c r="B9" s="1" t="str">
        <f>'Level 2 2015-16 to 2023-24 cash'!B9</f>
        <v>Local Government*</v>
      </c>
      <c r="C9" s="67">
        <f>'Level 2 2015-16 to 2023-24 cash'!C9/Deflators!$B$2*Deflators!$K$2</f>
        <v>14401.473189743967</v>
      </c>
      <c r="D9" s="67">
        <f>'Level 2 2015-16 to 2023-24 cash'!D9/Deflators!$C$2*Deflators!$K$2</f>
        <v>13382.516046099578</v>
      </c>
      <c r="E9" s="67">
        <f>'Level 2 2015-16 to 2023-24 cash'!E9/Deflators!$D$2*Deflators!$K$2</f>
        <v>13335.628135124547</v>
      </c>
      <c r="F9" s="67">
        <f>'Level 2 2015-16 to 2023-24 cash'!F9/Deflators!$E$2*Deflators!$K$2</f>
        <v>13361.535405585186</v>
      </c>
      <c r="G9" s="67">
        <f>'Level 2 2015-16 to 2023-24 cash'!G9/Deflators!$F$2*Deflators!$K$2</f>
        <v>13898.593467146513</v>
      </c>
      <c r="H9" s="67">
        <f>'Level 2 2015-16 to 2023-24 cash'!H9/Deflators!$G$2*Deflators!$K$2</f>
        <v>14661.454831383093</v>
      </c>
      <c r="I9" s="67">
        <f>'Level 2 2015-16 to 2023-24 cash'!I9/Deflators!$H$2*Deflators!$K$2</f>
        <v>14913.166118437292</v>
      </c>
      <c r="J9" s="67">
        <f>'Level 2 2015-16 to 2023-24 cash'!J9/Deflators!$I$2*Deflators!$K$2</f>
        <v>14527.63065679926</v>
      </c>
      <c r="K9" s="67">
        <f>'Level 2 2015-16 to 2023-24 cash'!K9/Deflators!$J$2*Deflators!$K$2</f>
        <v>13991.666461700001</v>
      </c>
    </row>
    <row r="10" spans="1:11" s="17" customFormat="1" ht="15.75">
      <c r="A10" s="1" t="str">
        <f>'Level 2 2015-16 to 2023-24 cash'!A10</f>
        <v>Finance and Local Government</v>
      </c>
      <c r="B10" s="1" t="str">
        <f>'Level 2 2015-16 to 2023-24 cash'!B10</f>
        <v>Scottish Public Pensions Agency</v>
      </c>
      <c r="C10" s="67">
        <f>'Level 2 2015-16 to 2023-24 cash'!C10/Deflators!$B$2*Deflators!$K$2</f>
        <v>4540.4265848082268</v>
      </c>
      <c r="D10" s="67">
        <f>'Level 2 2015-16 to 2023-24 cash'!D10/Deflators!$C$2*Deflators!$K$2</f>
        <v>4273.844757442419</v>
      </c>
      <c r="E10" s="67">
        <f>'Level 2 2015-16 to 2023-24 cash'!E10/Deflators!$D$2*Deflators!$K$2</f>
        <v>5824.562254561858</v>
      </c>
      <c r="F10" s="67">
        <f>'Level 2 2015-16 to 2023-24 cash'!F10/Deflators!$E$2*Deflators!$K$2</f>
        <v>7292.0680802210027</v>
      </c>
      <c r="G10" s="67">
        <f>'Level 2 2015-16 to 2023-24 cash'!G10/Deflators!$F$2*Deflators!$K$2</f>
        <v>5333.3811424461683</v>
      </c>
      <c r="H10" s="67">
        <f>'Level 2 2015-16 to 2023-24 cash'!H10/Deflators!$G$2*Deflators!$K$2</f>
        <v>6026.260685988027</v>
      </c>
      <c r="I10" s="67">
        <f>'Level 2 2015-16 to 2023-24 cash'!I10/Deflators!$H$2*Deflators!$K$2</f>
        <v>7008.2465876997612</v>
      </c>
      <c r="J10" s="67">
        <f>'Level 2 2015-16 to 2023-24 cash'!J10/Deflators!$I$2*Deflators!$K$2</f>
        <v>7786.2544198799997</v>
      </c>
      <c r="K10" s="67">
        <f>'Level 2 2015-16 to 2023-24 cash'!K10/Deflators!$J$2*Deflators!$K$2</f>
        <v>3318.1843268000002</v>
      </c>
    </row>
    <row r="11" spans="1:11">
      <c r="A11" s="1" t="str">
        <f>'Level 2 2015-16 to 2023-24 cash'!A11</f>
        <v>Finance and Local Government</v>
      </c>
      <c r="B11" s="1" t="str">
        <f>'Level 2 2015-16 to 2023-24 cash'!B11</f>
        <v>Other Finance</v>
      </c>
      <c r="C11" s="67">
        <f>'Level 2 2015-16 to 2023-24 cash'!C11/Deflators!$B$2*Deflators!$K$2</f>
        <v>64.740300334486747</v>
      </c>
      <c r="D11" s="67">
        <f>'Level 2 2015-16 to 2023-24 cash'!D11/Deflators!$C$2*Deflators!$K$2</f>
        <v>52.693187612585639</v>
      </c>
      <c r="E11" s="67">
        <f>'Level 2 2015-16 to 2023-24 cash'!E11/Deflators!$D$2*Deflators!$K$2</f>
        <v>46.142718812810863</v>
      </c>
      <c r="F11" s="67">
        <f>'Level 2 2015-16 to 2023-24 cash'!F11/Deflators!$E$2*Deflators!$K$2</f>
        <v>66.53551804772394</v>
      </c>
      <c r="G11" s="67">
        <f>'Level 2 2015-16 to 2023-24 cash'!G11/Deflators!$F$2*Deflators!$K$2</f>
        <v>126.21006201686865</v>
      </c>
      <c r="H11" s="67">
        <f>'Level 2 2015-16 to 2023-24 cash'!H11/Deflators!$G$2*Deflators!$K$2</f>
        <v>172.66083227007965</v>
      </c>
      <c r="I11" s="67">
        <f>'Level 2 2015-16 to 2023-24 cash'!I11/Deflators!$H$2*Deflators!$K$2</f>
        <v>147.69401853582659</v>
      </c>
      <c r="J11" s="67">
        <f>'Level 2 2015-16 to 2023-24 cash'!J11/Deflators!$I$2*Deflators!$K$2</f>
        <v>84.139573473659993</v>
      </c>
      <c r="K11" s="67">
        <f>'Level 2 2015-16 to 2023-24 cash'!K11/Deflators!$J$2*Deflators!$K$2</f>
        <v>74.756716200000014</v>
      </c>
    </row>
    <row r="12" spans="1:11">
      <c r="A12" s="1" t="str">
        <f>'Level 2 2015-16 to 2023-24 cash'!A12</f>
        <v>Finance and Local Government</v>
      </c>
      <c r="B12" s="1" t="str">
        <f>'Level 2 2015-16 to 2023-24 cash'!B12</f>
        <v>Planning</v>
      </c>
      <c r="C12" s="67">
        <f>'Level 2 2015-16 to 2023-24 cash'!C12/Deflators!$B$2*Deflators!$K$2</f>
        <v>6.8844491153237453</v>
      </c>
      <c r="D12" s="67">
        <f>'Level 2 2015-16 to 2023-24 cash'!D12/Deflators!$C$2*Deflators!$K$2</f>
        <v>5.6965608229822324</v>
      </c>
      <c r="E12" s="67">
        <f>'Level 2 2015-16 to 2023-24 cash'!E12/Deflators!$D$2*Deflators!$K$2</f>
        <v>8.4127608885235272</v>
      </c>
      <c r="F12" s="67">
        <f>'Level 2 2015-16 to 2023-24 cash'!F12/Deflators!$E$2*Deflators!$K$2</f>
        <v>12.982540106872966</v>
      </c>
      <c r="G12" s="67">
        <f>'Level 2 2015-16 to 2023-24 cash'!G12/Deflators!$F$2*Deflators!$K$2</f>
        <v>13.657513957380955</v>
      </c>
      <c r="H12" s="67">
        <f>'Level 2 2015-16 to 2023-24 cash'!H12/Deflators!$G$2*Deflators!$K$2</f>
        <v>15.477398662028776</v>
      </c>
      <c r="I12" s="67">
        <f>'Level 2 2015-16 to 2023-24 cash'!I12/Deflators!$H$2*Deflators!$K$2</f>
        <v>15.402399499267485</v>
      </c>
      <c r="J12" s="67">
        <f>'Level 2 2015-16 to 2023-24 cash'!J12/Deflators!$I$2*Deflators!$K$2</f>
        <v>11.091555277439999</v>
      </c>
      <c r="K12" s="67">
        <f>'Level 2 2015-16 to 2023-24 cash'!K12/Deflators!$J$2*Deflators!$K$2</f>
        <v>10.7212101</v>
      </c>
    </row>
    <row r="13" spans="1:11" s="17" customFormat="1" ht="15.75">
      <c r="A13" s="1" t="str">
        <f>'Level 2 2015-16 to 2023-24 cash'!A13</f>
        <v>Finance and Local Government</v>
      </c>
      <c r="B13" s="1" t="str">
        <f>'Level 2 2015-16 to 2023-24 cash'!B13</f>
        <v>Governance and Reform</v>
      </c>
      <c r="C13" s="67">
        <f>'Level 2 2015-16 to 2023-24 cash'!C13/Deflators!$B$2*Deflators!$K$2</f>
        <v>1.9858987832664645</v>
      </c>
      <c r="D13" s="67">
        <f>'Level 2 2015-16 to 2023-24 cash'!D13/Deflators!$C$2*Deflators!$K$2</f>
        <v>1.6830747886083866</v>
      </c>
      <c r="E13" s="67">
        <f>'Level 2 2015-16 to 2023-24 cash'!E13/Deflators!$D$2*Deflators!$K$2</f>
        <v>0.12746607406853833</v>
      </c>
      <c r="F13" s="67">
        <f>'Level 2 2015-16 to 2023-24 cash'!F13/Deflators!$E$2*Deflators!$K$2</f>
        <v>1.3332070032827237</v>
      </c>
      <c r="G13" s="67">
        <f>'Level 2 2015-16 to 2023-24 cash'!G13/Deflators!$F$2*Deflators!$K$2</f>
        <v>5.4873940007334197</v>
      </c>
      <c r="H13" s="67">
        <f>'Level 2 2015-16 to 2023-24 cash'!H13/Deflators!$G$2*Deflators!$K$2</f>
        <v>5.771331473570922</v>
      </c>
      <c r="I13" s="67">
        <f>'Level 2 2015-16 to 2023-24 cash'!I13/Deflators!$H$2*Deflators!$K$2</f>
        <v>4.2836177567491198</v>
      </c>
      <c r="J13" s="67">
        <f>'Level 2 2015-16 to 2023-24 cash'!J13/Deflators!$I$2*Deflators!$K$2</f>
        <v>4.3462207199999998</v>
      </c>
      <c r="K13" s="67">
        <f>'Level 2 2015-16 to 2023-24 cash'!K13/Deflators!$J$2*Deflators!$K$2</f>
        <v>3.8839177999999999</v>
      </c>
    </row>
    <row r="14" spans="1:11">
      <c r="A14" s="1" t="str">
        <f>'Level 2 2015-16 to 2023-24 cash'!A14</f>
        <v>Finance and Local Government</v>
      </c>
      <c r="B14" s="1" t="str">
        <f>'Level 2 2015-16 to 2023-24 cash'!B14</f>
        <v>Consumer Policy and Advice</v>
      </c>
      <c r="C14" s="67">
        <f>'Level 2 2015-16 to 2023-24 cash'!C14/Deflators!$B$2*Deflators!$K$2</f>
        <v>0</v>
      </c>
      <c r="D14" s="67">
        <f>'Level 2 2015-16 to 2023-24 cash'!D14/Deflators!$C$2*Deflators!$K$2</f>
        <v>0</v>
      </c>
      <c r="E14" s="67">
        <f>'Level 2 2015-16 to 2023-24 cash'!E14/Deflators!$D$2*Deflators!$K$2</f>
        <v>0</v>
      </c>
      <c r="F14" s="67">
        <f>'Level 2 2015-16 to 2023-24 cash'!F14/Deflators!$E$2*Deflators!$K$2</f>
        <v>0</v>
      </c>
      <c r="G14" s="67">
        <f>'Level 2 2015-16 to 2023-24 cash'!G14/Deflators!$F$2*Deflators!$K$2</f>
        <v>0</v>
      </c>
      <c r="H14" s="67">
        <f>'Level 2 2015-16 to 2023-24 cash'!H14/Deflators!$G$2*Deflators!$K$2</f>
        <v>0</v>
      </c>
      <c r="I14" s="67">
        <f>'Level 2 2015-16 to 2023-24 cash'!I14/Deflators!$H$2*Deflators!$K$2</f>
        <v>0</v>
      </c>
      <c r="J14" s="67">
        <f>'Level 2 2015-16 to 2023-24 cash'!J14/Deflators!$I$2*Deflators!$K$2</f>
        <v>3.2596655399999999</v>
      </c>
      <c r="K14" s="67">
        <f>'Level 2 2015-16 to 2023-24 cash'!K14/Deflators!$J$2*Deflators!$K$2</f>
        <v>2.3074198000000004</v>
      </c>
    </row>
    <row r="15" spans="1:11">
      <c r="A15" s="1" t="str">
        <f>'Level 2 2015-16 to 2023-24 cash'!A15</f>
        <v>Finance and Local Government</v>
      </c>
      <c r="B15" s="1" t="str">
        <f>'Level 2 2015-16 to 2023-24 cash'!B15</f>
        <v>Accountant In Bankruptcy</v>
      </c>
      <c r="C15" s="67">
        <f>'Level 2 2015-16 to 2023-24 cash'!C15/Deflators!$B$2*Deflators!$K$2</f>
        <v>1.4563257743954074</v>
      </c>
      <c r="D15" s="67">
        <f>'Level 2 2015-16 to 2023-24 cash'!D15/Deflators!$C$2*Deflators!$K$2</f>
        <v>1.8125420800398007</v>
      </c>
      <c r="E15" s="67">
        <f>'Level 2 2015-16 to 2023-24 cash'!E15/Deflators!$D$2*Deflators!$K$2</f>
        <v>2.8042536295078428</v>
      </c>
      <c r="F15" s="67">
        <f>'Level 2 2015-16 to 2023-24 cash'!F15/Deflators!$E$2*Deflators!$K$2</f>
        <v>2.1608439350958752</v>
      </c>
      <c r="G15" s="67">
        <f>'Level 2 2015-16 to 2023-24 cash'!G15/Deflators!$F$2*Deflators!$K$2</f>
        <v>2.9266101337244907</v>
      </c>
      <c r="H15" s="67">
        <f>'Level 2 2015-16 to 2023-24 cash'!H15/Deflators!$G$2*Deflators!$K$2</f>
        <v>2.147902790244161</v>
      </c>
      <c r="I15" s="67">
        <f>'Level 2 2015-16 to 2023-24 cash'!I15/Deflators!$H$2*Deflators!$K$2</f>
        <v>-6.2857434474035995E-2</v>
      </c>
      <c r="J15" s="67">
        <f>'Level 2 2015-16 to 2023-24 cash'!J15/Deflators!$I$2*Deflators!$K$2</f>
        <v>4.3060181783400004</v>
      </c>
      <c r="K15" s="67">
        <f>'Level 2 2015-16 to 2023-24 cash'!K15/Deflators!$J$2*Deflators!$K$2</f>
        <v>1.8774658000000002</v>
      </c>
    </row>
    <row r="16" spans="1:11">
      <c r="A16" s="1" t="str">
        <f>'Level 2 2015-16 to 2023-24 cash'!A16</f>
        <v>Finance and Local Government</v>
      </c>
      <c r="B16" s="1" t="str">
        <f>'Level 2 2015-16 to 2023-24 cash'!B16</f>
        <v>Registers of Scotland</v>
      </c>
      <c r="C16" s="67">
        <f>'Level 2 2015-16 to 2023-24 cash'!C16/Deflators!$B$2*Deflators!$K$2</f>
        <v>0</v>
      </c>
      <c r="D16" s="67">
        <f>'Level 2 2015-16 to 2023-24 cash'!D16/Deflators!$C$2*Deflators!$K$2</f>
        <v>0</v>
      </c>
      <c r="E16" s="67">
        <f>'Level 2 2015-16 to 2023-24 cash'!E16/Deflators!$D$2*Deflators!$K$2</f>
        <v>0</v>
      </c>
      <c r="F16" s="67">
        <f>'Level 2 2015-16 to 2023-24 cash'!F16/Deflators!$E$2*Deflators!$K$2</f>
        <v>0</v>
      </c>
      <c r="G16" s="67">
        <f>'Level 2 2015-16 to 2023-24 cash'!G16/Deflators!$F$2*Deflators!$K$2</f>
        <v>-60.971044452593553</v>
      </c>
      <c r="H16" s="67">
        <f>'Level 2 2015-16 to 2023-24 cash'!H16/Deflators!$G$2*Deflators!$K$2</f>
        <v>30.262746748321558</v>
      </c>
      <c r="I16" s="67">
        <f>'Level 2 2015-16 to 2023-24 cash'!I16/Deflators!$H$2*Deflators!$K$2</f>
        <v>2.0638190985641813</v>
      </c>
      <c r="J16" s="67">
        <f>'Level 2 2015-16 to 2023-24 cash'!J16/Deflators!$I$2*Deflators!$K$2</f>
        <v>8.0915764254599996</v>
      </c>
      <c r="K16" s="67">
        <f>'Level 2 2015-16 to 2023-24 cash'!K16/Deflators!$J$2*Deflators!$K$2</f>
        <v>10.6884517</v>
      </c>
    </row>
    <row r="17" spans="1:11" s="17" customFormat="1" ht="15.75">
      <c r="A17" s="1" t="str">
        <f>'Level 2 2015-16 to 2023-24 cash'!A17</f>
        <v>Finance and Local Government</v>
      </c>
      <c r="B17" s="1" t="str">
        <f>'Level 2 2015-16 to 2023-24 cash'!B17</f>
        <v>Revenue Scotland</v>
      </c>
      <c r="C17" s="67">
        <f>'Level 2 2015-16 to 2023-24 cash'!C17/Deflators!$B$2*Deflators!$K$2</f>
        <v>6.0900896020171578</v>
      </c>
      <c r="D17" s="67">
        <f>'Level 2 2015-16 to 2023-24 cash'!D17/Deflators!$C$2*Deflators!$K$2</f>
        <v>5.9554954058450598</v>
      </c>
      <c r="E17" s="67">
        <f>'Level 2 2015-16 to 2023-24 cash'!E17/Deflators!$D$2*Deflators!$K$2</f>
        <v>7.0106340737696078</v>
      </c>
      <c r="F17" s="67">
        <f>'Level 2 2015-16 to 2023-24 cash'!F17/Deflators!$E$2*Deflators!$K$2</f>
        <v>9.2974960303836376</v>
      </c>
      <c r="G17" s="67">
        <f>'Level 2 2015-16 to 2023-24 cash'!G17/Deflators!$F$2*Deflators!$K$2</f>
        <v>10.852845912561653</v>
      </c>
      <c r="H17" s="67">
        <f>'Level 2 2015-16 to 2023-24 cash'!H17/Deflators!$G$2*Deflators!$K$2</f>
        <v>7.6426454885627368</v>
      </c>
      <c r="I17" s="67">
        <f>'Level 2 2015-16 to 2023-24 cash'!I17/Deflators!$H$2*Deflators!$K$2</f>
        <v>7.7256443074847558</v>
      </c>
      <c r="J17" s="67">
        <f>'Level 2 2015-16 to 2023-24 cash'!J17/Deflators!$I$2*Deflators!$K$2</f>
        <v>7.605886260000001</v>
      </c>
      <c r="K17" s="67">
        <f>'Level 2 2015-16 to 2023-24 cash'!K17/Deflators!$J$2*Deflators!$K$2</f>
        <v>8.5591556999999998</v>
      </c>
    </row>
    <row r="18" spans="1:11">
      <c r="A18" s="1" t="str">
        <f>'Level 2 2015-16 to 2023-24 cash'!A18</f>
        <v>Finance and Local Government</v>
      </c>
      <c r="B18" s="1" t="str">
        <f>'Level 2 2015-16 to 2023-24 cash'!B18</f>
        <v>Scottish Fiscal Commission</v>
      </c>
      <c r="C18" s="67">
        <f>'Level 2 2015-16 to 2023-24 cash'!C18/Deflators!$B$2*Deflators!$K$2</f>
        <v>0</v>
      </c>
      <c r="D18" s="67">
        <f>'Level 2 2015-16 to 2023-24 cash'!D18/Deflators!$C$2*Deflators!$K$2</f>
        <v>1.1652056228827292</v>
      </c>
      <c r="E18" s="67">
        <f>'Level 2 2015-16 to 2023-24 cash'!E18/Deflators!$D$2*Deflators!$K$2</f>
        <v>1.9119911110280745</v>
      </c>
      <c r="F18" s="67">
        <f>'Level 2 2015-16 to 2023-24 cash'!F18/Deflators!$E$2*Deflators!$K$2</f>
        <v>1.9948172202675962</v>
      </c>
      <c r="G18" s="67">
        <f>'Level 2 2015-16 to 2023-24 cash'!G18/Deflators!$F$2*Deflators!$K$2</f>
        <v>2.3168996891985549</v>
      </c>
      <c r="H18" s="67">
        <f>'Level 2 2015-16 to 2023-24 cash'!H18/Deflators!$G$2*Deflators!$K$2</f>
        <v>2.2971912923678124</v>
      </c>
      <c r="I18" s="67">
        <f>'Level 2 2015-16 to 2023-24 cash'!I18/Deflators!$H$2*Deflators!$K$2</f>
        <v>2.1709095424829097</v>
      </c>
      <c r="J18" s="67">
        <f>'Level 2 2015-16 to 2023-24 cash'!J18/Deflators!$I$2*Deflators!$K$2</f>
        <v>2.3882482856399996</v>
      </c>
      <c r="K18" s="67">
        <f>'Level 2 2015-16 to 2023-24 cash'!K18/Deflators!$J$2*Deflators!$K$2</f>
        <v>2.4374297000000005</v>
      </c>
    </row>
    <row r="19" spans="1:11">
      <c r="A19" s="1" t="str">
        <f>'Level 2 2015-16 to 2023-24 cash'!A19</f>
        <v>Finance and Local Government</v>
      </c>
      <c r="B19" s="1" t="str">
        <f>'Level 2 2015-16 to 2023-24 cash'!B19</f>
        <v>Consumer Scotland</v>
      </c>
      <c r="C19" s="67">
        <f>'Level 2 2015-16 to 2023-24 cash'!C19/Deflators!$B$2*Deflators!$K$2</f>
        <v>0</v>
      </c>
      <c r="D19" s="67">
        <f>'Level 2 2015-16 to 2023-24 cash'!D19/Deflators!$C$2*Deflators!$K$2</f>
        <v>0</v>
      </c>
      <c r="E19" s="67">
        <f>'Level 2 2015-16 to 2023-24 cash'!E19/Deflators!$D$2*Deflators!$K$2</f>
        <v>0</v>
      </c>
      <c r="F19" s="67">
        <f>'Level 2 2015-16 to 2023-24 cash'!F19/Deflators!$E$2*Deflators!$K$2</f>
        <v>0</v>
      </c>
      <c r="G19" s="67">
        <f>'Level 2 2015-16 to 2023-24 cash'!G19/Deflators!$F$2*Deflators!$K$2</f>
        <v>0</v>
      </c>
      <c r="H19" s="67">
        <f>'Level 2 2015-16 to 2023-24 cash'!H19/Deflators!$G$2*Deflators!$K$2</f>
        <v>0</v>
      </c>
      <c r="I19" s="67">
        <f>'Level 2 2015-16 to 2023-24 cash'!I19/Deflators!$H$2*Deflators!$K$2</f>
        <v>0</v>
      </c>
      <c r="J19" s="67">
        <f>'Level 2 2015-16 to 2023-24 cash'!J19/Deflators!$I$2*Deflators!$K$2</f>
        <v>1.80042193326</v>
      </c>
      <c r="K19" s="67">
        <f>'Level 2 2015-16 to 2023-24 cash'!K19/Deflators!$J$2*Deflators!$K$2</f>
        <v>2.3565574000000002</v>
      </c>
    </row>
    <row r="20" spans="1:11">
      <c r="A20" s="1" t="str">
        <f>'Level 2 2015-16 to 2023-24 cash'!A20</f>
        <v>Finance and Local Government</v>
      </c>
      <c r="B20" s="1" t="str">
        <f>'Level 2 2015-16 to 2023-24 cash'!B20</f>
        <v>Corporate Running Costs</v>
      </c>
      <c r="C20" s="67">
        <f>'Level 2 2015-16 to 2023-24 cash'!C20/Deflators!$B$2*Deflators!$K$2</f>
        <v>0</v>
      </c>
      <c r="D20" s="67">
        <f>'Level 2 2015-16 to 2023-24 cash'!D20/Deflators!$C$2*Deflators!$K$2</f>
        <v>0</v>
      </c>
      <c r="E20" s="67">
        <f>'Level 2 2015-16 to 2023-24 cash'!E20/Deflators!$D$2*Deflators!$K$2</f>
        <v>0</v>
      </c>
      <c r="F20" s="67">
        <f>'Level 2 2015-16 to 2023-24 cash'!F20/Deflators!$E$2*Deflators!$K$2</f>
        <v>0</v>
      </c>
      <c r="G20" s="67">
        <f>'Level 2 2015-16 to 2023-24 cash'!G20/Deflators!$F$2*Deflators!$K$2</f>
        <v>0</v>
      </c>
      <c r="H20" s="67">
        <f>'Level 2 2015-16 to 2023-24 cash'!H20/Deflators!$G$2*Deflators!$K$2</f>
        <v>0</v>
      </c>
      <c r="I20" s="67">
        <f>'Level 2 2015-16 to 2023-24 cash'!I20/Deflators!$H$2*Deflators!$K$2</f>
        <v>0</v>
      </c>
      <c r="J20" s="67">
        <f>'Level 2 2015-16 to 2023-24 cash'!J20/Deflators!$I$2*Deflators!$K$2</f>
        <v>206.8094801853</v>
      </c>
      <c r="K20" s="67">
        <f>'Level 2 2015-16 to 2023-24 cash'!K20/Deflators!$J$2*Deflators!$K$2</f>
        <v>208.48059980000002</v>
      </c>
    </row>
    <row r="21" spans="1:11" s="17" customFormat="1" ht="15.75">
      <c r="A21" s="1" t="str">
        <f>'Level 2 2015-16 to 2023-24 cash'!A21</f>
        <v>Finance and Local Government</v>
      </c>
      <c r="B21" s="1" t="str">
        <f>'Level 2 2015-16 to 2023-24 cash'!B21</f>
        <v>Financial Transactions Repayments</v>
      </c>
      <c r="C21" s="67">
        <f>'Level 2 2015-16 to 2023-24 cash'!C21/Deflators!$B$2*Deflators!$K$2</f>
        <v>0</v>
      </c>
      <c r="D21" s="67">
        <f>'Level 2 2015-16 to 2023-24 cash'!D21/Deflators!$C$2*Deflators!$K$2</f>
        <v>0</v>
      </c>
      <c r="E21" s="67">
        <f>'Level 2 2015-16 to 2023-24 cash'!E21/Deflators!$D$2*Deflators!$K$2</f>
        <v>0</v>
      </c>
      <c r="F21" s="67">
        <f>'Level 2 2015-16 to 2023-24 cash'!F21/Deflators!$E$2*Deflators!$K$2</f>
        <v>0</v>
      </c>
      <c r="G21" s="67">
        <f>'Level 2 2015-16 to 2023-24 cash'!G21/Deflators!$F$2*Deflators!$K$2</f>
        <v>0</v>
      </c>
      <c r="H21" s="67">
        <f>'Level 2 2015-16 to 2023-24 cash'!H21/Deflators!$G$2*Deflators!$K$2</f>
        <v>0</v>
      </c>
      <c r="I21" s="67">
        <f>'Level 2 2015-16 to 2023-24 cash'!I21/Deflators!$H$2*Deflators!$K$2</f>
        <v>0</v>
      </c>
      <c r="J21" s="67">
        <f>'Level 2 2015-16 to 2023-24 cash'!J21/Deflators!$I$2*Deflators!$K$2</f>
        <v>0</v>
      </c>
      <c r="K21" s="67">
        <f>'Level 2 2015-16 to 2023-24 cash'!K21/Deflators!$J$2*Deflators!$K$2</f>
        <v>0</v>
      </c>
    </row>
    <row r="22" spans="1:11" s="17" customFormat="1" ht="15.75">
      <c r="A22" s="1" t="str">
        <f>'Level 2 2015-16 to 2023-24 cash'!A22</f>
        <v>Finance and Local Government</v>
      </c>
      <c r="B22" s="1" t="str">
        <f>'Level 2 2015-16 to 2023-24 cash'!B22</f>
        <v>Total Finance and Local Government</v>
      </c>
      <c r="C22" s="67">
        <f>'Level 2 2015-16 to 2023-24 cash'!C22/Deflators!$B$2*Deflators!$K$2</f>
        <v>19023.056838161683</v>
      </c>
      <c r="D22" s="67">
        <f>'Level 2 2015-16 to 2023-24 cash'!D22/Deflators!$C$2*Deflators!$K$2</f>
        <v>17725.366869874939</v>
      </c>
      <c r="E22" s="67">
        <f>'Level 2 2015-16 to 2023-24 cash'!E22/Deflators!$D$2*Deflators!$K$2</f>
        <v>19226.600214276114</v>
      </c>
      <c r="F22" s="67">
        <f>'Level 2 2015-16 to 2023-24 cash'!F22/Deflators!$E$2*Deflators!$K$2</f>
        <v>20747.907908149817</v>
      </c>
      <c r="G22" s="67">
        <f>'Level 2 2015-16 to 2023-24 cash'!G22/Deflators!$F$2*Deflators!$K$2</f>
        <v>19332.454890850557</v>
      </c>
      <c r="H22" s="67">
        <f>'Level 2 2015-16 to 2023-24 cash'!H22/Deflators!$G$2*Deflators!$K$2</f>
        <v>20923.975566096298</v>
      </c>
      <c r="I22" s="67">
        <f>'Level 2 2015-16 to 2023-24 cash'!I22/Deflators!$H$2*Deflators!$K$2</f>
        <v>22100.690257442959</v>
      </c>
      <c r="J22" s="67">
        <f>'Level 2 2015-16 to 2023-24 cash'!J22/Deflators!$I$2*Deflators!$K$2</f>
        <v>22647.723722958359</v>
      </c>
      <c r="K22" s="67">
        <f>'Level 2 2015-16 to 2023-24 cash'!K22/Deflators!$J$2*Deflators!$K$2</f>
        <v>17635.919712500006</v>
      </c>
    </row>
    <row r="23" spans="1:11">
      <c r="A23" s="1" t="str">
        <f>'Level 2 2015-16 to 2023-24 cash'!A23</f>
        <v>Social Justice</v>
      </c>
      <c r="B23" s="1" t="str">
        <f>'Level 2 2015-16 to 2023-24 cash'!B23</f>
        <v>Third Sector Infrastructure and Development</v>
      </c>
      <c r="C23" s="67">
        <f>'Level 2 2015-16 to 2023-24 cash'!C23/Deflators!$B$2*Deflators!$K$2</f>
        <v>24.360358408068631</v>
      </c>
      <c r="D23" s="67">
        <f>'Level 2 2015-16 to 2023-24 cash'!D23/Deflators!$C$2*Deflators!$K$2</f>
        <v>27.964934949185501</v>
      </c>
      <c r="E23" s="67">
        <f>'Level 2 2015-16 to 2023-24 cash'!E23/Deflators!$D$2*Deflators!$K$2</f>
        <v>27.022807702530123</v>
      </c>
      <c r="F23" s="67">
        <f>'Level 2 2015-16 to 2023-24 cash'!F23/Deflators!$E$2*Deflators!$K$2</f>
        <v>27.611615829223375</v>
      </c>
      <c r="G23" s="67">
        <f>'Level 2 2015-16 to 2023-24 cash'!G23/Deflators!$F$2*Deflators!$K$2</f>
        <v>26.705317470235975</v>
      </c>
      <c r="H23" s="67">
        <f>'Level 2 2015-16 to 2023-24 cash'!H23/Deflators!$G$2*Deflators!$K$2</f>
        <v>162.76034284629802</v>
      </c>
      <c r="I23" s="67">
        <f>'Level 2 2015-16 to 2023-24 cash'!I23/Deflators!$H$2*Deflators!$K$2</f>
        <v>43.335544963590479</v>
      </c>
      <c r="J23" s="67">
        <f>'Level 2 2015-16 to 2023-24 cash'!J23/Deflators!$I$2*Deflators!$K$2</f>
        <v>27.949458895139998</v>
      </c>
      <c r="K23" s="67">
        <f>'Level 2 2015-16 to 2023-24 cash'!K23/Deflators!$J$2*Deflators!$K$2</f>
        <v>21.635899500000004</v>
      </c>
    </row>
    <row r="24" spans="1:11">
      <c r="A24" s="1" t="str">
        <f>'Level 2 2015-16 to 2023-24 cash'!A24</f>
        <v>Social Justice</v>
      </c>
      <c r="B24" s="1" t="str">
        <f>'Level 2 2015-16 to 2023-24 cash'!B24</f>
        <v>Housing and Building Standards</v>
      </c>
      <c r="C24" s="67">
        <f>'Level 2 2015-16 to 2023-24 cash'!C24/Deflators!$B$2*Deflators!$K$2</f>
        <v>0</v>
      </c>
      <c r="D24" s="67">
        <f>'Level 2 2015-16 to 2023-24 cash'!D24/Deflators!$C$2*Deflators!$K$2</f>
        <v>798.55425354896363</v>
      </c>
      <c r="E24" s="67">
        <f>'Level 2 2015-16 to 2023-24 cash'!E24/Deflators!$D$2*Deflators!$K$2</f>
        <v>808.00744352046434</v>
      </c>
      <c r="F24" s="67">
        <f>'Level 2 2015-16 to 2023-24 cash'!F24/Deflators!$E$2*Deflators!$K$2</f>
        <v>983.30258097921489</v>
      </c>
      <c r="G24" s="67">
        <f>'Level 2 2015-16 to 2023-24 cash'!G24/Deflators!$F$2*Deflators!$K$2</f>
        <v>1069.4321196984911</v>
      </c>
      <c r="H24" s="67">
        <f>'Level 2 2015-16 to 2023-24 cash'!H24/Deflators!$G$2*Deflators!$K$2</f>
        <v>1030.6322694515959</v>
      </c>
      <c r="I24" s="67">
        <f>'Level 2 2015-16 to 2023-24 cash'!I24/Deflators!$H$2*Deflators!$K$2</f>
        <v>726.35257614441582</v>
      </c>
      <c r="J24" s="67">
        <f>'Level 2 2015-16 to 2023-24 cash'!J24/Deflators!$I$2*Deflators!$K$2</f>
        <v>627.23136253787993</v>
      </c>
      <c r="K24" s="67">
        <f>'Level 2 2015-16 to 2023-24 cash'!K24/Deflators!$J$2*Deflators!$K$2</f>
        <v>629.81299839999997</v>
      </c>
    </row>
    <row r="25" spans="1:11" s="17" customFormat="1" ht="15.75">
      <c r="A25" s="1" t="str">
        <f>'Level 2 2015-16 to 2023-24 cash'!A25</f>
        <v>Social Justice</v>
      </c>
      <c r="B25" s="1" t="str">
        <f>'Level 2 2015-16 to 2023-24 cash'!B25</f>
        <v>Cladding Remediation</v>
      </c>
      <c r="C25" s="67">
        <f>'Level 2 2015-16 to 2023-24 cash'!C25/Deflators!$B$2*Deflators!$K$2</f>
        <v>0</v>
      </c>
      <c r="D25" s="67">
        <f>'Level 2 2015-16 to 2023-24 cash'!D25/Deflators!$C$2*Deflators!$K$2</f>
        <v>0</v>
      </c>
      <c r="E25" s="67">
        <f>'Level 2 2015-16 to 2023-24 cash'!E25/Deflators!$D$2*Deflators!$K$2</f>
        <v>0</v>
      </c>
      <c r="F25" s="67">
        <f>'Level 2 2015-16 to 2023-24 cash'!F25/Deflators!$E$2*Deflators!$K$2</f>
        <v>0</v>
      </c>
      <c r="G25" s="67">
        <f>'Level 2 2015-16 to 2023-24 cash'!G25/Deflators!$F$2*Deflators!$K$2</f>
        <v>0</v>
      </c>
      <c r="H25" s="67">
        <f>'Level 2 2015-16 to 2023-24 cash'!H25/Deflators!$G$2*Deflators!$K$2</f>
        <v>0</v>
      </c>
      <c r="I25" s="67">
        <f>'Level 2 2015-16 to 2023-24 cash'!I25/Deflators!$H$2*Deflators!$K$2</f>
        <v>0</v>
      </c>
      <c r="J25" s="67">
        <f>'Level 2 2015-16 to 2023-24 cash'!J25/Deflators!$I$2*Deflators!$K$2</f>
        <v>1.2538846777199999</v>
      </c>
      <c r="K25" s="67">
        <f>'Level 2 2015-16 to 2023-24 cash'!K25/Deflators!$J$2*Deflators!$K$2</f>
        <v>9.2829116000000003</v>
      </c>
    </row>
    <row r="26" spans="1:11">
      <c r="A26" s="1" t="str">
        <f>'Level 2 2015-16 to 2023-24 cash'!A26</f>
        <v>Social Justice</v>
      </c>
      <c r="B26" s="1" t="str">
        <f>'Level 2 2015-16 to 2023-24 cash'!B26</f>
        <v>Tackling Child Poverty and Social Justice</v>
      </c>
      <c r="C26" s="67">
        <f>'Level 2 2015-16 to 2023-24 cash'!C26/Deflators!$B$2*Deflators!$K$2</f>
        <v>0</v>
      </c>
      <c r="D26" s="67">
        <f>'Level 2 2015-16 to 2023-24 cash'!D26/Deflators!$C$2*Deflators!$K$2</f>
        <v>0</v>
      </c>
      <c r="E26" s="67">
        <f>'Level 2 2015-16 to 2023-24 cash'!E26/Deflators!$D$2*Deflators!$K$2</f>
        <v>0</v>
      </c>
      <c r="F26" s="67">
        <f>'Level 2 2015-16 to 2023-24 cash'!F26/Deflators!$E$2*Deflators!$K$2</f>
        <v>0</v>
      </c>
      <c r="G26" s="67">
        <f>'Level 2 2015-16 to 2023-24 cash'!G26/Deflators!$F$2*Deflators!$K$2</f>
        <v>0</v>
      </c>
      <c r="H26" s="67">
        <f>'Level 2 2015-16 to 2023-24 cash'!H26/Deflators!$G$2*Deflators!$K$2</f>
        <v>0</v>
      </c>
      <c r="I26" s="67">
        <f>'Level 2 2015-16 to 2023-24 cash'!I26/Deflators!$H$2*Deflators!$K$2</f>
        <v>0</v>
      </c>
      <c r="J26" s="67">
        <f>'Level 2 2015-16 to 2023-24 cash'!J26/Deflators!$I$2*Deflators!$K$2</f>
        <v>33.458293657740001</v>
      </c>
      <c r="K26" s="67">
        <f>'Level 2 2015-16 to 2023-24 cash'!K26/Deflators!$J$2*Deflators!$K$2</f>
        <v>38.546399800000003</v>
      </c>
    </row>
    <row r="27" spans="1:11">
      <c r="A27" s="1" t="str">
        <f>'Level 2 2015-16 to 2023-24 cash'!A27</f>
        <v>Social Justice</v>
      </c>
      <c r="B27" s="1" t="str">
        <f>'Level 2 2015-16 to 2023-24 cash'!B27</f>
        <v>Office of the Scottish Charity Regulator</v>
      </c>
      <c r="C27" s="67">
        <f>'Level 2 2015-16 to 2023-24 cash'!C27/Deflators!$B$2*Deflators!$K$2</f>
        <v>3.839404314315165</v>
      </c>
      <c r="D27" s="67">
        <f>'Level 2 2015-16 to 2023-24 cash'!D27/Deflators!$C$2*Deflators!$K$2</f>
        <v>3.7545514515110159</v>
      </c>
      <c r="E27" s="67">
        <f>'Level 2 2015-16 to 2023-24 cash'!E27/Deflators!$D$2*Deflators!$K$2</f>
        <v>3.823982222056149</v>
      </c>
      <c r="F27" s="67">
        <f>'Level 2 2015-16 to 2023-24 cash'!F27/Deflators!$E$2*Deflators!$K$2</f>
        <v>3.6700642225198576</v>
      </c>
      <c r="G27" s="67">
        <f>'Level 2 2015-16 to 2023-24 cash'!G27/Deflators!$F$2*Deflators!$K$2</f>
        <v>4.0240889338711741</v>
      </c>
      <c r="H27" s="67">
        <f>'Level 2 2015-16 to 2023-24 cash'!H27/Deflators!$G$2*Deflators!$K$2</f>
        <v>3.8016490657069339</v>
      </c>
      <c r="I27" s="67">
        <f>'Level 2 2015-16 to 2023-24 cash'!I27/Deflators!$H$2*Deflators!$K$2</f>
        <v>3.8373299719834644</v>
      </c>
      <c r="J27" s="67">
        <f>'Level 2 2015-16 to 2023-24 cash'!J27/Deflators!$I$2*Deflators!$K$2</f>
        <v>3.6834220601999998</v>
      </c>
      <c r="K27" s="67">
        <f>'Level 2 2015-16 to 2023-24 cash'!K27/Deflators!$J$2*Deflators!$K$2</f>
        <v>3.4099447000000005</v>
      </c>
    </row>
    <row r="28" spans="1:11" s="17" customFormat="1" ht="15.75">
      <c r="A28" s="1" t="str">
        <f>'Level 2 2015-16 to 2023-24 cash'!A28</f>
        <v>Social Justice</v>
      </c>
      <c r="B28" s="1" t="str">
        <f>'Level 2 2015-16 to 2023-24 cash'!B28</f>
        <v>Scottish Housing Regulator</v>
      </c>
      <c r="C28" s="67">
        <f>'Level 2 2015-16 to 2023-24 cash'!C28/Deflators!$B$2*Deflators!$K$2</f>
        <v>5.6929098453638654</v>
      </c>
      <c r="D28" s="67">
        <f>'Level 2 2015-16 to 2023-24 cash'!D28/Deflators!$C$2*Deflators!$K$2</f>
        <v>5.1786916572565742</v>
      </c>
      <c r="E28" s="67">
        <f>'Level 2 2015-16 to 2023-24 cash'!E28/Deflators!$D$2*Deflators!$K$2</f>
        <v>5.0986429627415317</v>
      </c>
      <c r="F28" s="67">
        <f>'Level 2 2015-16 to 2023-24 cash'!F28/Deflators!$E$2*Deflators!$K$2</f>
        <v>5.2891367723866107</v>
      </c>
      <c r="G28" s="67">
        <f>'Level 2 2015-16 to 2023-24 cash'!G28/Deflators!$F$2*Deflators!$K$2</f>
        <v>5.6093360896386066</v>
      </c>
      <c r="H28" s="67">
        <f>'Level 2 2015-16 to 2023-24 cash'!H28/Deflators!$G$2*Deflators!$K$2</f>
        <v>5.2216257486970123</v>
      </c>
      <c r="I28" s="67">
        <f>'Level 2 2015-16 to 2023-24 cash'!I28/Deflators!$H$2*Deflators!$K$2</f>
        <v>5.1624578128212892</v>
      </c>
      <c r="J28" s="67">
        <f>'Level 2 2015-16 to 2023-24 cash'!J28/Deflators!$I$2*Deflators!$K$2</f>
        <v>5.3284666027199998</v>
      </c>
      <c r="K28" s="67">
        <f>'Level 2 2015-16 to 2023-24 cash'!K28/Deflators!$J$2*Deflators!$K$2</f>
        <v>5.3785198000000012</v>
      </c>
    </row>
    <row r="29" spans="1:11">
      <c r="A29" s="1" t="str">
        <f>'Level 2 2015-16 to 2023-24 cash'!A29</f>
        <v>Social Justice</v>
      </c>
      <c r="B29" s="1" t="str">
        <f>'Level 2 2015-16 to 2023-24 cash'!B29</f>
        <v>Equality, Inclusion and Human Rights</v>
      </c>
      <c r="C29" s="67">
        <f>'Level 2 2015-16 to 2023-24 cash'!C29/Deflators!$B$2*Deflators!$K$2</f>
        <v>29.788481748996972</v>
      </c>
      <c r="D29" s="67">
        <f>'Level 2 2015-16 to 2023-24 cash'!D29/Deflators!$C$2*Deflators!$K$2</f>
        <v>30.813215360676615</v>
      </c>
      <c r="E29" s="67">
        <f>'Level 2 2015-16 to 2023-24 cash'!E29/Deflators!$D$2*Deflators!$K$2</f>
        <v>31.993984591203116</v>
      </c>
      <c r="F29" s="67">
        <f>'Level 2 2015-16 to 2023-24 cash'!F29/Deflators!$E$2*Deflators!$K$2</f>
        <v>28.893641664777082</v>
      </c>
      <c r="G29" s="67">
        <f>'Level 2 2015-16 to 2023-24 cash'!G29/Deflators!$F$2*Deflators!$K$2</f>
        <v>34.265726982357577</v>
      </c>
      <c r="H29" s="67">
        <f>'Level 2 2015-16 to 2023-24 cash'!H29/Deflators!$G$2*Deflators!$K$2</f>
        <v>36.020190919369348</v>
      </c>
      <c r="I29" s="67">
        <f>'Level 2 2015-16 to 2023-24 cash'!I29/Deflators!$H$2*Deflators!$K$2</f>
        <v>45.83820207690858</v>
      </c>
      <c r="J29" s="67">
        <f>'Level 2 2015-16 to 2023-24 cash'!J29/Deflators!$I$2*Deflators!$K$2</f>
        <v>51.474465097320007</v>
      </c>
      <c r="K29" s="67">
        <f>'Level 2 2015-16 to 2023-24 cash'!K29/Deflators!$J$2*Deflators!$K$2</f>
        <v>45.633474900000003</v>
      </c>
    </row>
    <row r="30" spans="1:11">
      <c r="A30" s="1" t="str">
        <f>'Level 2 2015-16 to 2023-24 cash'!A30</f>
        <v>Social Justice</v>
      </c>
      <c r="B30" s="1" t="str">
        <f>'Level 2 2015-16 to 2023-24 cash'!B30</f>
        <v>Social Security</v>
      </c>
      <c r="C30" s="67">
        <f>'Level 2 2015-16 to 2023-24 cash'!C30/Deflators!$B$2*Deflators!$K$2</f>
        <v>0</v>
      </c>
      <c r="D30" s="67">
        <f>'Level 2 2015-16 to 2023-24 cash'!D30/Deflators!$C$2*Deflators!$K$2</f>
        <v>1.8125420800398007</v>
      </c>
      <c r="E30" s="67">
        <f>'Level 2 2015-16 to 2023-24 cash'!E30/Deflators!$D$2*Deflators!$K$2</f>
        <v>15.80579318449875</v>
      </c>
      <c r="F30" s="67">
        <f>'Level 2 2015-16 to 2023-24 cash'!F30/Deflators!$E$2*Deflators!$K$2</f>
        <v>323.22405406272082</v>
      </c>
      <c r="G30" s="67">
        <f>'Level 2 2015-16 to 2023-24 cash'!G30/Deflators!$F$2*Deflators!$K$2</f>
        <v>182.30342291325474</v>
      </c>
      <c r="H30" s="67">
        <f>'Level 2 2015-16 to 2023-24 cash'!H30/Deflators!$G$2*Deflators!$K$2</f>
        <v>321.69010474663247</v>
      </c>
      <c r="I30" s="67">
        <f>'Level 2 2015-16 to 2023-24 cash'!I30/Deflators!$H$2*Deflators!$K$2</f>
        <v>440.13706839971462</v>
      </c>
      <c r="J30" s="67">
        <f>'Level 2 2015-16 to 2023-24 cash'!J30/Deflators!$I$2*Deflators!$K$2</f>
        <v>513.36472589460004</v>
      </c>
      <c r="K30" s="67">
        <f>'Level 2 2015-16 to 2023-24 cash'!K30/Deflators!$J$2*Deflators!$K$2</f>
        <v>485.57981060000009</v>
      </c>
    </row>
    <row r="31" spans="1:11" s="17" customFormat="1" ht="15.75">
      <c r="A31" s="1" t="str">
        <f>'Level 2 2015-16 to 2023-24 cash'!A31</f>
        <v>Social Justice</v>
      </c>
      <c r="B31" s="1" t="str">
        <f>'Level 2 2015-16 to 2023-24 cash'!B31</f>
        <v>Social Security Assistance</v>
      </c>
      <c r="C31" s="67">
        <f>'Level 2 2015-16 to 2023-24 cash'!C31/Deflators!$B$2*Deflators!$K$2</f>
        <v>0</v>
      </c>
      <c r="D31" s="67">
        <f>'Level 2 2015-16 to 2023-24 cash'!D31/Deflators!$C$2*Deflators!$K$2</f>
        <v>0</v>
      </c>
      <c r="E31" s="67">
        <f>'Level 2 2015-16 to 2023-24 cash'!E31/Deflators!$D$2*Deflators!$K$2</f>
        <v>0</v>
      </c>
      <c r="F31" s="67">
        <f>'Level 2 2015-16 to 2023-24 cash'!F31/Deflators!$E$2*Deflators!$K$2</f>
        <v>0</v>
      </c>
      <c r="G31" s="67">
        <f>'Level 2 2015-16 to 2023-24 cash'!G31/Deflators!$F$2*Deflators!$K$2</f>
        <v>427.77284787939635</v>
      </c>
      <c r="H31" s="67">
        <f>'Level 2 2015-16 to 2023-24 cash'!H31/Deflators!$G$2*Deflators!$K$2</f>
        <v>3909.6760774839445</v>
      </c>
      <c r="I31" s="67">
        <f>'Level 2 2015-16 to 2023-24 cash'!I31/Deflators!$H$2*Deflators!$K$2</f>
        <v>4055.9038960747162</v>
      </c>
      <c r="J31" s="67">
        <f>'Level 2 2015-16 to 2023-24 cash'!J31/Deflators!$I$2*Deflators!$K$2</f>
        <v>4391.9951166230394</v>
      </c>
      <c r="K31" s="67">
        <f>'Level 2 2015-16 to 2023-24 cash'!K31/Deflators!$J$2*Deflators!$K$2</f>
        <v>5311.5616304000005</v>
      </c>
    </row>
    <row r="32" spans="1:11" s="17" customFormat="1" ht="15.75">
      <c r="A32" s="1" t="str">
        <f>'Level 2 2015-16 to 2023-24 cash'!A32</f>
        <v>Social Justice</v>
      </c>
      <c r="B32" s="1" t="str">
        <f>'Level 2 2015-16 to 2023-24 cash'!B32</f>
        <v>Ukrainian Resettlement</v>
      </c>
      <c r="C32" s="67">
        <f>'Level 2 2015-16 to 2023-24 cash'!C32/Deflators!$B$2*Deflators!$K$2</f>
        <v>0</v>
      </c>
      <c r="D32" s="67">
        <f>'Level 2 2015-16 to 2023-24 cash'!D32/Deflators!$C$2*Deflators!$K$2</f>
        <v>0</v>
      </c>
      <c r="E32" s="67">
        <f>'Level 2 2015-16 to 2023-24 cash'!E32/Deflators!$D$2*Deflators!$K$2</f>
        <v>0</v>
      </c>
      <c r="F32" s="67">
        <f>'Level 2 2015-16 to 2023-24 cash'!F32/Deflators!$E$2*Deflators!$K$2</f>
        <v>0</v>
      </c>
      <c r="G32" s="67">
        <f>'Level 2 2015-16 to 2023-24 cash'!G32/Deflators!$F$2*Deflators!$K$2</f>
        <v>0</v>
      </c>
      <c r="H32" s="67">
        <f>'Level 2 2015-16 to 2023-24 cash'!H32/Deflators!$G$2*Deflators!$K$2</f>
        <v>0</v>
      </c>
      <c r="I32" s="67">
        <f>'Level 2 2015-16 to 2023-24 cash'!I32/Deflators!$H$2*Deflators!$K$2</f>
        <v>0</v>
      </c>
      <c r="J32" s="67">
        <f>'Level 2 2015-16 to 2023-24 cash'!J32/Deflators!$I$2*Deflators!$K$2</f>
        <v>251.0866037703</v>
      </c>
      <c r="K32" s="67">
        <f>'Level 2 2015-16 to 2023-24 cash'!K32/Deflators!$J$2*Deflators!$K$2</f>
        <v>171.31005280000002</v>
      </c>
    </row>
    <row r="33" spans="1:11">
      <c r="A33" s="1" t="str">
        <f>'Level 2 2015-16 to 2023-24 cash'!A33</f>
        <v>Social Justice</v>
      </c>
      <c r="B33" s="1" t="str">
        <f>'Level 2 2015-16 to 2023-24 cash'!B33</f>
        <v>Housing and Regeneration</v>
      </c>
      <c r="C33" s="67">
        <f>'Level 2 2015-16 to 2023-24 cash'!C33/Deflators!$B$2*Deflators!$K$2</f>
        <v>842.15347735719888</v>
      </c>
      <c r="D33" s="67">
        <f>'Level 2 2015-16 to 2023-24 cash'!D33/Deflators!$C$2*Deflators!$K$2</f>
        <v>0</v>
      </c>
      <c r="E33" s="67">
        <f>'Level 2 2015-16 to 2023-24 cash'!E33/Deflators!$D$2*Deflators!$K$2</f>
        <v>0</v>
      </c>
      <c r="F33" s="67">
        <f>'Level 2 2015-16 to 2023-24 cash'!F33/Deflators!$E$2*Deflators!$K$2</f>
        <v>0</v>
      </c>
      <c r="G33" s="67">
        <f>'Level 2 2015-16 to 2023-24 cash'!G33/Deflators!$F$2*Deflators!$K$2</f>
        <v>0</v>
      </c>
      <c r="H33" s="67">
        <f>'Level 2 2015-16 to 2023-24 cash'!H33/Deflators!$G$2*Deflators!$K$2</f>
        <v>0</v>
      </c>
      <c r="I33" s="67">
        <f>'Level 2 2015-16 to 2023-24 cash'!I33/Deflators!$H$2*Deflators!$K$2</f>
        <v>0</v>
      </c>
      <c r="J33" s="67">
        <f>'Level 2 2015-16 to 2023-24 cash'!J33/Deflators!$I$2*Deflators!$K$2</f>
        <v>0</v>
      </c>
      <c r="K33" s="67">
        <f>'Level 2 2015-16 to 2023-24 cash'!K33/Deflators!$J$2*Deflators!$K$2</f>
        <v>0</v>
      </c>
    </row>
    <row r="34" spans="1:11">
      <c r="A34" s="1" t="str">
        <f>'Level 2 2015-16 to 2023-24 cash'!A34</f>
        <v>Social Justice</v>
      </c>
      <c r="B34" s="1" t="str">
        <f>'Level 2 2015-16 to 2023-24 cash'!B34</f>
        <v>Connected Communities</v>
      </c>
      <c r="C34" s="67">
        <f>'Level 2 2015-16 to 2023-24 cash'!C34/Deflators!$B$2*Deflators!$K$2</f>
        <v>0</v>
      </c>
      <c r="D34" s="67">
        <f>'Level 2 2015-16 to 2023-24 cash'!D34/Deflators!$C$2*Deflators!$K$2</f>
        <v>0</v>
      </c>
      <c r="E34" s="67">
        <f>'Level 2 2015-16 to 2023-24 cash'!E34/Deflators!$D$2*Deflators!$K$2</f>
        <v>0</v>
      </c>
      <c r="F34" s="67">
        <f>'Level 2 2015-16 to 2023-24 cash'!F34/Deflators!$E$2*Deflators!$K$2</f>
        <v>0</v>
      </c>
      <c r="G34" s="67">
        <f>'Level 2 2015-16 to 2023-24 cash'!G34/Deflators!$F$2*Deflators!$K$2</f>
        <v>0</v>
      </c>
      <c r="H34" s="67">
        <f>'Level 2 2015-16 to 2023-24 cash'!H34/Deflators!$G$2*Deflators!$K$2</f>
        <v>0</v>
      </c>
      <c r="I34" s="67">
        <f>'Level 2 2015-16 to 2023-24 cash'!I34/Deflators!$H$2*Deflators!$K$2</f>
        <v>4.410496652261525</v>
      </c>
      <c r="J34" s="67">
        <f>'Level 2 2015-16 to 2023-24 cash'!J34/Deflators!$I$2*Deflators!$K$2</f>
        <v>0</v>
      </c>
      <c r="K34" s="67">
        <f>'Level 2 2015-16 to 2023-24 cash'!K34/Deflators!$J$2*Deflators!$K$2</f>
        <v>0</v>
      </c>
    </row>
    <row r="35" spans="1:11">
      <c r="A35" s="1" t="str">
        <f>'Level 2 2015-16 to 2023-24 cash'!A35</f>
        <v>Social Justice</v>
      </c>
      <c r="B35" s="1" t="str">
        <f>'Level 2 2015-16 to 2023-24 cash'!B35</f>
        <v>Scottish Futures Fund (SJC&amp;PR)</v>
      </c>
      <c r="C35" s="67">
        <f>'Level 2 2015-16 to 2023-24 cash'!C35/Deflators!$B$2*Deflators!$K$2</f>
        <v>0</v>
      </c>
      <c r="D35" s="67">
        <f>'Level 2 2015-16 to 2023-24 cash'!D35/Deflators!$C$2*Deflators!$K$2</f>
        <v>0</v>
      </c>
      <c r="E35" s="67">
        <f>'Level 2 2015-16 to 2023-24 cash'!E35/Deflators!$D$2*Deflators!$K$2</f>
        <v>0</v>
      </c>
      <c r="F35" s="67">
        <f>'Level 2 2015-16 to 2023-24 cash'!F35/Deflators!$E$2*Deflators!$K$2</f>
        <v>0</v>
      </c>
      <c r="G35" s="67">
        <f>'Level 2 2015-16 to 2023-24 cash'!G35/Deflators!$F$2*Deflators!$K$2</f>
        <v>0</v>
      </c>
      <c r="H35" s="67">
        <f>'Level 2 2015-16 to 2023-24 cash'!H35/Deflators!$G$2*Deflators!$K$2</f>
        <v>0</v>
      </c>
      <c r="I35" s="67">
        <f>'Level 2 2015-16 to 2023-24 cash'!I35/Deflators!$H$2*Deflators!$K$2</f>
        <v>0</v>
      </c>
      <c r="J35" s="67">
        <f>'Level 2 2015-16 to 2023-24 cash'!J35/Deflators!$I$2*Deflators!$K$2</f>
        <v>0</v>
      </c>
      <c r="K35" s="67">
        <f>'Level 2 2015-16 to 2023-24 cash'!K35/Deflators!$J$2*Deflators!$K$2</f>
        <v>0</v>
      </c>
    </row>
    <row r="36" spans="1:11">
      <c r="A36" s="1" t="str">
        <f>'Level 2 2015-16 to 2023-24 cash'!A36</f>
        <v>Social Justice</v>
      </c>
      <c r="B36" s="1" t="str">
        <f>'Level 2 2015-16 to 2023-24 cash'!B36</f>
        <v>Welfare Reform Mitigation</v>
      </c>
      <c r="C36" s="67">
        <f>'Level 2 2015-16 to 2023-24 cash'!C36/Deflators!$B$2*Deflators!$K$2</f>
        <v>17.608302544962655</v>
      </c>
      <c r="D36" s="67">
        <f>'Level 2 2015-16 to 2023-24 cash'!D36/Deflators!$C$2*Deflators!$K$2</f>
        <v>0</v>
      </c>
      <c r="E36" s="67">
        <f>'Level 2 2015-16 to 2023-24 cash'!E36/Deflators!$D$2*Deflators!$K$2</f>
        <v>0</v>
      </c>
      <c r="F36" s="67">
        <f>'Level 2 2015-16 to 2023-24 cash'!F36/Deflators!$E$2*Deflators!$K$2</f>
        <v>0</v>
      </c>
      <c r="G36" s="67">
        <f>'Level 2 2015-16 to 2023-24 cash'!G36/Deflators!$F$2*Deflators!$K$2</f>
        <v>0</v>
      </c>
      <c r="H36" s="67">
        <f>'Level 2 2015-16 to 2023-24 cash'!H36/Deflators!$G$2*Deflators!$K$2</f>
        <v>0</v>
      </c>
      <c r="I36" s="67">
        <f>'Level 2 2015-16 to 2023-24 cash'!I36/Deflators!$H$2*Deflators!$K$2</f>
        <v>0</v>
      </c>
      <c r="J36" s="67">
        <f>'Level 2 2015-16 to 2023-24 cash'!J36/Deflators!$I$2*Deflators!$K$2</f>
        <v>0</v>
      </c>
      <c r="K36" s="67">
        <f>'Level 2 2015-16 to 2023-24 cash'!K36/Deflators!$J$2*Deflators!$K$2</f>
        <v>0</v>
      </c>
    </row>
    <row r="37" spans="1:11">
      <c r="A37" s="1" t="str">
        <f>'Level 2 2015-16 to 2023-24 cash'!A37</f>
        <v>Social Justice</v>
      </c>
      <c r="B37" s="1" t="str">
        <f>'Level 2 2015-16 to 2023-24 cash'!B37</f>
        <v>Social Justice &amp; Regeneration</v>
      </c>
      <c r="C37" s="67">
        <f>'Level 2 2015-16 to 2023-24 cash'!C37/Deflators!$B$2*Deflators!$K$2</f>
        <v>0</v>
      </c>
      <c r="D37" s="67">
        <f>'Level 2 2015-16 to 2023-24 cash'!D37/Deflators!$C$2*Deflators!$K$2</f>
        <v>79.622384230319838</v>
      </c>
      <c r="E37" s="67">
        <f>'Level 2 2015-16 to 2023-24 cash'!E37/Deflators!$D$2*Deflators!$K$2</f>
        <v>76.607110515191522</v>
      </c>
      <c r="F37" s="67">
        <f>'Level 2 2015-16 to 2023-24 cash'!F37/Deflators!$E$2*Deflators!$K$2</f>
        <v>84.054457265017717</v>
      </c>
      <c r="G37" s="67">
        <f>'Level 2 2015-16 to 2023-24 cash'!G37/Deflators!$F$2*Deflators!$K$2</f>
        <v>93.529582190278518</v>
      </c>
      <c r="H37" s="67">
        <f>'Level 2 2015-16 to 2023-24 cash'!H37/Deflators!$G$2*Deflators!$K$2</f>
        <v>185.78549042964812</v>
      </c>
      <c r="I37" s="67">
        <f>'Level 2 2015-16 to 2023-24 cash'!I37/Deflators!$H$2*Deflators!$K$2</f>
        <v>23.090794956693554</v>
      </c>
      <c r="J37" s="67">
        <f>'Level 2 2015-16 to 2023-24 cash'!J37/Deflators!$I$2*Deflators!$K$2</f>
        <v>0</v>
      </c>
      <c r="K37" s="67">
        <f>'Level 2 2015-16 to 2023-24 cash'!K37/Deflators!$J$2*Deflators!$K$2</f>
        <v>0</v>
      </c>
    </row>
    <row r="38" spans="1:11">
      <c r="A38" s="1" t="str">
        <f>'Level 2 2015-16 to 2023-24 cash'!A38</f>
        <v>Social Justice</v>
      </c>
      <c r="B38" s="1" t="str">
        <f>'Level 2 2015-16 to 2023-24 cash'!B38</f>
        <v>Total Social Justice</v>
      </c>
      <c r="C38" s="67">
        <f>'Level 2 2015-16 to 2023-24 cash'!C38/Deflators!$B$2*Deflators!$K$2</f>
        <v>923.44293421890609</v>
      </c>
      <c r="D38" s="67">
        <f>'Level 2 2015-16 to 2023-24 cash'!D38/Deflators!$C$2*Deflators!$K$2</f>
        <v>947.70057327795303</v>
      </c>
      <c r="E38" s="67">
        <f>'Level 2 2015-16 to 2023-24 cash'!E38/Deflators!$D$2*Deflators!$K$2</f>
        <v>968.35976469868569</v>
      </c>
      <c r="F38" s="67">
        <f>'Level 2 2015-16 to 2023-24 cash'!F38/Deflators!$E$2*Deflators!$K$2</f>
        <v>1456.0455507958604</v>
      </c>
      <c r="G38" s="67">
        <f>'Level 2 2015-16 to 2023-24 cash'!G38/Deflators!$F$2*Deflators!$K$2</f>
        <v>1843.6424421575241</v>
      </c>
      <c r="H38" s="67">
        <f>'Level 2 2015-16 to 2023-24 cash'!H38/Deflators!$G$2*Deflators!$K$2</f>
        <v>5655.5877506918932</v>
      </c>
      <c r="I38" s="67">
        <f>'Level 2 2015-16 to 2023-24 cash'!I38/Deflators!$H$2*Deflators!$K$2</f>
        <v>5348.0683670531062</v>
      </c>
      <c r="J38" s="67">
        <f>'Level 2 2015-16 to 2023-24 cash'!J38/Deflators!$I$2*Deflators!$K$2</f>
        <v>5906.82579981666</v>
      </c>
      <c r="K38" s="67">
        <f>'Level 2 2015-16 to 2023-24 cash'!K38/Deflators!$J$2*Deflators!$K$2</f>
        <v>6722.1516425000009</v>
      </c>
    </row>
    <row r="39" spans="1:11">
      <c r="A39" s="1" t="str">
        <f>'Level 2 2015-16 to 2023-24 cash'!A39</f>
        <v>Education and Skills</v>
      </c>
      <c r="B39" s="1" t="str">
        <f>'Level 2 2015-16 to 2023-24 cash'!B39</f>
        <v>Learning</v>
      </c>
      <c r="C39" s="67">
        <f>'Level 2 2015-16 to 2023-24 cash'!C39/Deflators!$B$2*Deflators!$K$2</f>
        <v>229.04032633673228</v>
      </c>
      <c r="D39" s="67">
        <f>'Level 2 2015-16 to 2023-24 cash'!D39/Deflators!$C$2*Deflators!$K$2</f>
        <v>237.44301248521393</v>
      </c>
      <c r="E39" s="67">
        <f>'Level 2 2015-16 to 2023-24 cash'!E39/Deflators!$D$2*Deflators!$K$2</f>
        <v>271.88513598819219</v>
      </c>
      <c r="F39" s="67">
        <f>'Level 2 2015-16 to 2023-24 cash'!F39/Deflators!$E$2*Deflators!$K$2</f>
        <v>321.19303552869366</v>
      </c>
      <c r="G39" s="67">
        <f>'Level 2 2015-16 to 2023-24 cash'!G39/Deflators!$F$2*Deflators!$K$2</f>
        <v>357.65614675891379</v>
      </c>
      <c r="H39" s="67">
        <f>'Level 2 2015-16 to 2023-24 cash'!H39/Deflators!$G$2*Deflators!$K$2</f>
        <v>442.78391092269834</v>
      </c>
      <c r="I39" s="67">
        <f>'Level 2 2015-16 to 2023-24 cash'!I39/Deflators!$H$2*Deflators!$K$2</f>
        <v>354.89844120286881</v>
      </c>
      <c r="J39" s="67">
        <f>'Level 2 2015-16 to 2023-24 cash'!J39/Deflators!$I$2*Deflators!$K$2</f>
        <v>241.74874855338001</v>
      </c>
      <c r="K39" s="67">
        <f>'Level 2 2015-16 to 2023-24 cash'!K39/Deflators!$J$2*Deflators!$K$2</f>
        <v>181.06181900000004</v>
      </c>
    </row>
    <row r="40" spans="1:11">
      <c r="A40" s="1" t="str">
        <f>'Level 2 2015-16 to 2023-24 cash'!A40</f>
        <v>Education and Skills</v>
      </c>
      <c r="B40" s="1" t="str">
        <f>'Level 2 2015-16 to 2023-24 cash'!B40</f>
        <v>Education Reform</v>
      </c>
      <c r="C40" s="67">
        <f>'Level 2 2015-16 to 2023-24 cash'!C40/Deflators!$B$2*Deflators!$K$2</f>
        <v>0</v>
      </c>
      <c r="D40" s="67">
        <f>'Level 2 2015-16 to 2023-24 cash'!D40/Deflators!$C$2*Deflators!$K$2</f>
        <v>0</v>
      </c>
      <c r="E40" s="67">
        <f>'Level 2 2015-16 to 2023-24 cash'!E40/Deflators!$D$2*Deflators!$K$2</f>
        <v>0</v>
      </c>
      <c r="F40" s="67">
        <f>'Level 2 2015-16 to 2023-24 cash'!F40/Deflators!$E$2*Deflators!$K$2</f>
        <v>0</v>
      </c>
      <c r="G40" s="67">
        <f>'Level 2 2015-16 to 2023-24 cash'!G40/Deflators!$F$2*Deflators!$K$2</f>
        <v>0</v>
      </c>
      <c r="H40" s="67">
        <f>'Level 2 2015-16 to 2023-24 cash'!H40/Deflators!$G$2*Deflators!$K$2</f>
        <v>0</v>
      </c>
      <c r="I40" s="67">
        <f>'Level 2 2015-16 to 2023-24 cash'!I40/Deflators!$H$2*Deflators!$K$2</f>
        <v>0</v>
      </c>
      <c r="J40" s="67">
        <f>'Level 2 2015-16 to 2023-24 cash'!J40/Deflators!$I$2*Deflators!$K$2</f>
        <v>84.751304040000008</v>
      </c>
      <c r="K40" s="67">
        <f>'Level 2 2015-16 to 2023-24 cash'!K40/Deflators!$J$2*Deflators!$K$2</f>
        <v>90.15316420000002</v>
      </c>
    </row>
    <row r="41" spans="1:11">
      <c r="A41" s="1" t="str">
        <f>'Level 2 2015-16 to 2023-24 cash'!A41</f>
        <v>Education and Skills</v>
      </c>
      <c r="B41" s="1" t="str">
        <f>'Level 2 2015-16 to 2023-24 cash'!B41</f>
        <v>Education Scotland</v>
      </c>
      <c r="C41" s="67">
        <f>'Level 2 2015-16 to 2023-24 cash'!C41/Deflators!$B$2*Deflators!$K$2</f>
        <v>0</v>
      </c>
      <c r="D41" s="67">
        <f>'Level 2 2015-16 to 2023-24 cash'!D41/Deflators!$C$2*Deflators!$K$2</f>
        <v>0</v>
      </c>
      <c r="E41" s="67">
        <f>'Level 2 2015-16 to 2023-24 cash'!E41/Deflators!$D$2*Deflators!$K$2</f>
        <v>0</v>
      </c>
      <c r="F41" s="67">
        <f>'Level 2 2015-16 to 2023-24 cash'!F41/Deflators!$E$2*Deflators!$K$2</f>
        <v>0</v>
      </c>
      <c r="G41" s="67">
        <f>'Level 2 2015-16 to 2023-24 cash'!G41/Deflators!$F$2*Deflators!$K$2</f>
        <v>0</v>
      </c>
      <c r="H41" s="67">
        <f>'Level 2 2015-16 to 2023-24 cash'!H41/Deflators!$G$2*Deflators!$K$2</f>
        <v>0</v>
      </c>
      <c r="I41" s="67">
        <f>'Level 2 2015-16 to 2023-24 cash'!I41/Deflators!$H$2*Deflators!$K$2</f>
        <v>0</v>
      </c>
      <c r="J41" s="67">
        <f>'Level 2 2015-16 to 2023-24 cash'!J41/Deflators!$I$2*Deflators!$K$2</f>
        <v>46.297029664620005</v>
      </c>
      <c r="K41" s="67">
        <f>'Level 2 2015-16 to 2023-24 cash'!K41/Deflators!$J$2*Deflators!$K$2</f>
        <v>46.330614600000004</v>
      </c>
    </row>
    <row r="42" spans="1:11">
      <c r="A42" s="1" t="str">
        <f>'Level 2 2015-16 to 2023-24 cash'!A42</f>
        <v>Education and Skills</v>
      </c>
      <c r="B42" s="1" t="str">
        <f>'Level 2 2015-16 to 2023-24 cash'!B42</f>
        <v>Children and Families</v>
      </c>
      <c r="C42" s="67">
        <f>'Level 2 2015-16 to 2023-24 cash'!C42/Deflators!$B$2*Deflators!$K$2</f>
        <v>118.49196073489907</v>
      </c>
      <c r="D42" s="67">
        <f>'Level 2 2015-16 to 2023-24 cash'!D42/Deflators!$C$2*Deflators!$K$2</f>
        <v>104.35063689371997</v>
      </c>
      <c r="E42" s="67">
        <f>'Level 2 2015-16 to 2023-24 cash'!E42/Deflators!$D$2*Deflators!$K$2</f>
        <v>197.57241480623438</v>
      </c>
      <c r="F42" s="67">
        <f>'Level 2 2015-16 to 2023-24 cash'!F42/Deflators!$E$2*Deflators!$K$2</f>
        <v>166.27637906110374</v>
      </c>
      <c r="G42" s="67">
        <f>'Level 2 2015-16 to 2023-24 cash'!G42/Deflators!$F$2*Deflators!$K$2</f>
        <v>186.93722229165184</v>
      </c>
      <c r="H42" s="67">
        <f>'Level 2 2015-16 to 2023-24 cash'!H42/Deflators!$G$2*Deflators!$K$2</f>
        <v>203.9153638735948</v>
      </c>
      <c r="I42" s="67">
        <f>'Level 2 2015-16 to 2023-24 cash'!I42/Deflators!$H$2*Deflators!$K$2</f>
        <v>195.01984656195398</v>
      </c>
      <c r="J42" s="67">
        <f>'Level 2 2015-16 to 2023-24 cash'!J42/Deflators!$I$2*Deflators!$K$2</f>
        <v>183.62782541999999</v>
      </c>
      <c r="K42" s="67">
        <f>'Level 2 2015-16 to 2023-24 cash'!K42/Deflators!$J$2*Deflators!$K$2</f>
        <v>188.73752160000004</v>
      </c>
    </row>
    <row r="43" spans="1:11" s="17" customFormat="1" ht="15.75">
      <c r="A43" s="1" t="str">
        <f>'Level 2 2015-16 to 2023-24 cash'!A43</f>
        <v>Education and Skills</v>
      </c>
      <c r="B43" s="1" t="str">
        <f>'Level 2 2015-16 to 2023-24 cash'!B43</f>
        <v>Higher Education and Student Support</v>
      </c>
      <c r="C43" s="67">
        <f>'Level 2 2015-16 to 2023-24 cash'!C43/Deflators!$B$2*Deflators!$K$2</f>
        <v>1169.1648103350767</v>
      </c>
      <c r="D43" s="67">
        <f>'Level 2 2015-16 to 2023-24 cash'!D43/Deflators!$C$2*Deflators!$K$2</f>
        <v>1173.8799314086341</v>
      </c>
      <c r="E43" s="67">
        <f>'Level 2 2015-16 to 2023-24 cash'!E43/Deflators!$D$2*Deflators!$K$2</f>
        <v>1122.9761125438226</v>
      </c>
      <c r="F43" s="67">
        <f>'Level 2 2015-16 to 2023-24 cash'!F43/Deflators!$E$2*Deflators!$K$2</f>
        <v>1977.091059737058</v>
      </c>
      <c r="G43" s="67">
        <f>'Level 2 2015-16 to 2023-24 cash'!G43/Deflators!$F$2*Deflators!$K$2</f>
        <v>1394.2858445419095</v>
      </c>
      <c r="H43" s="67">
        <f>'Level 2 2015-16 to 2023-24 cash'!H43/Deflators!$G$2*Deflators!$K$2</f>
        <v>1434.477341374647</v>
      </c>
      <c r="I43" s="67">
        <f>'Level 2 2015-16 to 2023-24 cash'!I43/Deflators!$H$2*Deflators!$K$2</f>
        <v>350.22300046429922</v>
      </c>
      <c r="J43" s="67">
        <f>'Level 2 2015-16 to 2023-24 cash'!J43/Deflators!$I$2*Deflators!$K$2</f>
        <v>482.73908159112005</v>
      </c>
      <c r="K43" s="67">
        <f>'Level 2 2015-16 to 2023-24 cash'!K43/Deflators!$J$2*Deflators!$K$2</f>
        <v>1376.7812959000003</v>
      </c>
    </row>
    <row r="44" spans="1:11">
      <c r="A44" s="1" t="str">
        <f>'Level 2 2015-16 to 2023-24 cash'!A44</f>
        <v>Education and Skills</v>
      </c>
      <c r="B44" s="1" t="str">
        <f>'Level 2 2015-16 to 2023-24 cash'!B44</f>
        <v>Scottish Funding Council</v>
      </c>
      <c r="C44" s="67">
        <f>'Level 2 2015-16 to 2023-24 cash'!C44/Deflators!$B$2*Deflators!$K$2</f>
        <v>2242.4769060644917</v>
      </c>
      <c r="D44" s="67">
        <f>'Level 2 2015-16 to 2023-24 cash'!D44/Deflators!$C$2*Deflators!$K$2</f>
        <v>2305.553525810627</v>
      </c>
      <c r="E44" s="67">
        <f>'Level 2 2015-16 to 2023-24 cash'!E44/Deflators!$D$2*Deflators!$K$2</f>
        <v>2097.1993166496609</v>
      </c>
      <c r="F44" s="67">
        <f>'Level 2 2015-16 to 2023-24 cash'!F44/Deflators!$E$2*Deflators!$K$2</f>
        <v>2515.2423135902245</v>
      </c>
      <c r="G44" s="67">
        <f>'Level 2 2015-16 to 2023-24 cash'!G44/Deflators!$F$2*Deflators!$K$2</f>
        <v>2590.049968346174</v>
      </c>
      <c r="H44" s="67">
        <f>'Level 2 2015-16 to 2023-24 cash'!H44/Deflators!$G$2*Deflators!$K$2</f>
        <v>2378.8729339832344</v>
      </c>
      <c r="I44" s="67">
        <f>'Level 2 2015-16 to 2023-24 cash'!I44/Deflators!$H$2*Deflators!$K$2</f>
        <v>2326.9228588740316</v>
      </c>
      <c r="J44" s="67">
        <f>'Level 2 2015-16 to 2023-24 cash'!J44/Deflators!$I$2*Deflators!$K$2</f>
        <v>2156.0416646773797</v>
      </c>
      <c r="K44" s="67">
        <f>'Level 2 2015-16 to 2023-24 cash'!K44/Deflators!$J$2*Deflators!$K$2</f>
        <v>2082.2805301000003</v>
      </c>
    </row>
    <row r="45" spans="1:11">
      <c r="A45" s="1" t="str">
        <f>'Level 2 2015-16 to 2023-24 cash'!A45</f>
        <v>Education and Skills</v>
      </c>
      <c r="B45" s="1" t="str">
        <f>'Level 2 2015-16 to 2023-24 cash'!B45</f>
        <v>Lifelong Learning and Skills</v>
      </c>
      <c r="C45" s="67">
        <f>'Level 2 2015-16 to 2023-24 cash'!C45/Deflators!$B$2*Deflators!$K$2</f>
        <v>0</v>
      </c>
      <c r="D45" s="67">
        <f>'Level 2 2015-16 to 2023-24 cash'!D45/Deflators!$C$2*Deflators!$K$2</f>
        <v>0</v>
      </c>
      <c r="E45" s="67">
        <f>'Level 2 2015-16 to 2023-24 cash'!E45/Deflators!$D$2*Deflators!$K$2</f>
        <v>0</v>
      </c>
      <c r="F45" s="67">
        <f>'Level 2 2015-16 to 2023-24 cash'!F45/Deflators!$E$2*Deflators!$K$2</f>
        <v>0</v>
      </c>
      <c r="G45" s="67">
        <f>'Level 2 2015-16 to 2023-24 cash'!G45/Deflators!$F$2*Deflators!$K$2</f>
        <v>0</v>
      </c>
      <c r="H45" s="67">
        <f>'Level 2 2015-16 to 2023-24 cash'!H45/Deflators!$G$2*Deflators!$K$2</f>
        <v>0</v>
      </c>
      <c r="I45" s="67">
        <f>'Level 2 2015-16 to 2023-24 cash'!I45/Deflators!$H$2*Deflators!$K$2</f>
        <v>0</v>
      </c>
      <c r="J45" s="67">
        <f>'Level 2 2015-16 to 2023-24 cash'!J45/Deflators!$I$2*Deflators!$K$2</f>
        <v>300.25431222048002</v>
      </c>
      <c r="K45" s="67">
        <f>'Level 2 2015-16 to 2023-24 cash'!K45/Deflators!$J$2*Deflators!$K$2</f>
        <v>260.31667300000004</v>
      </c>
    </row>
    <row r="46" spans="1:11">
      <c r="A46" s="1" t="str">
        <f>'Level 2 2015-16 to 2023-24 cash'!A46</f>
        <v>Education and Skills</v>
      </c>
      <c r="B46" s="1" t="str">
        <f>'Level 2 2015-16 to 2023-24 cash'!B46</f>
        <v>Advanced Learning and Science</v>
      </c>
      <c r="C46" s="67">
        <f>'Level 2 2015-16 to 2023-24 cash'!C46/Deflators!$B$2*Deflators!$K$2</f>
        <v>6.3548761064526866</v>
      </c>
      <c r="D46" s="67">
        <f>'Level 2 2015-16 to 2023-24 cash'!D46/Deflators!$C$2*Deflators!$K$2</f>
        <v>5.8260281144136465</v>
      </c>
      <c r="E46" s="67">
        <f>'Level 2 2015-16 to 2023-24 cash'!E46/Deflators!$D$2*Deflators!$K$2</f>
        <v>6.5007697774954529</v>
      </c>
      <c r="F46" s="67">
        <f>'Level 2 2015-16 to 2023-24 cash'!F46/Deflators!$E$2*Deflators!$K$2</f>
        <v>7.2839539926542063</v>
      </c>
      <c r="G46" s="67">
        <f>'Level 2 2015-16 to 2023-24 cash'!G46/Deflators!$F$2*Deflators!$K$2</f>
        <v>12.560035157234273</v>
      </c>
      <c r="H46" s="67">
        <f>'Level 2 2015-16 to 2023-24 cash'!H46/Deflators!$G$2*Deflators!$K$2</f>
        <v>17.644975130847374</v>
      </c>
      <c r="I46" s="67">
        <f>'Level 2 2015-16 to 2023-24 cash'!I46/Deflators!$H$2*Deflators!$K$2</f>
        <v>19.461360129100143</v>
      </c>
      <c r="J46" s="67">
        <f>'Level 2 2015-16 to 2023-24 cash'!J46/Deflators!$I$2*Deflators!$K$2</f>
        <v>0</v>
      </c>
      <c r="K46" s="67">
        <f>'Level 2 2015-16 to 2023-24 cash'!K46/Deflators!$J$2*Deflators!$K$2</f>
        <v>0</v>
      </c>
    </row>
    <row r="47" spans="1:11" s="17" customFormat="1" ht="15.75">
      <c r="A47" s="1" t="str">
        <f>'Level 2 2015-16 to 2023-24 cash'!A47</f>
        <v>Education and Skills</v>
      </c>
      <c r="B47" s="1" t="str">
        <f>'Level 2 2015-16 to 2023-24 cash'!B47</f>
        <v>Early Learning &amp; Childcare Programme</v>
      </c>
      <c r="C47" s="67">
        <f>'Level 2 2015-16 to 2023-24 cash'!C47/Deflators!$B$2*Deflators!$K$2</f>
        <v>0</v>
      </c>
      <c r="D47" s="67">
        <f>'Level 2 2015-16 to 2023-24 cash'!D47/Deflators!$C$2*Deflators!$K$2</f>
        <v>0</v>
      </c>
      <c r="E47" s="67">
        <f>'Level 2 2015-16 to 2023-24 cash'!E47/Deflators!$D$2*Deflators!$K$2</f>
        <v>0</v>
      </c>
      <c r="F47" s="67">
        <f>'Level 2 2015-16 to 2023-24 cash'!F47/Deflators!$E$2*Deflators!$K$2</f>
        <v>9.6295494600401987</v>
      </c>
      <c r="G47" s="67">
        <f>'Level 2 2015-16 to 2023-24 cash'!G47/Deflators!$F$2*Deflators!$K$2</f>
        <v>7.6823516010267872</v>
      </c>
      <c r="H47" s="67">
        <f>'Level 2 2015-16 to 2023-24 cash'!H47/Deflators!$G$2*Deflators!$K$2</f>
        <v>32.223170954503459</v>
      </c>
      <c r="I47" s="67">
        <f>'Level 2 2015-16 to 2023-24 cash'!I47/Deflators!$H$2*Deflators!$K$2</f>
        <v>16.01118539241417</v>
      </c>
      <c r="J47" s="67">
        <f>'Level 2 2015-16 to 2023-24 cash'!J47/Deflators!$I$2*Deflators!$K$2</f>
        <v>0</v>
      </c>
      <c r="K47" s="67">
        <f>'Level 2 2015-16 to 2023-24 cash'!K47/Deflators!$J$2*Deflators!$K$2</f>
        <v>0</v>
      </c>
    </row>
    <row r="48" spans="1:11">
      <c r="A48" s="1" t="str">
        <f>'Level 2 2015-16 to 2023-24 cash'!A48</f>
        <v>Education and Skills</v>
      </c>
      <c r="B48" s="1" t="str">
        <f>'Level 2 2015-16 to 2023-24 cash'!B48</f>
        <v>Skills &amp; Training</v>
      </c>
      <c r="C48" s="67">
        <f>'Level 2 2015-16 to 2023-24 cash'!C48/Deflators!$B$2*Deflators!$K$2</f>
        <v>337.86757965973453</v>
      </c>
      <c r="D48" s="67">
        <f>'Level 2 2015-16 to 2023-24 cash'!D48/Deflators!$C$2*Deflators!$K$2</f>
        <v>295.31489175505618</v>
      </c>
      <c r="E48" s="67">
        <f>'Level 2 2015-16 to 2023-24 cash'!E48/Deflators!$D$2*Deflators!$K$2</f>
        <v>305.79111169042341</v>
      </c>
      <c r="F48" s="67">
        <f>'Level 2 2015-16 to 2023-24 cash'!F48/Deflators!$E$2*Deflators!$K$2</f>
        <v>313.32861219472255</v>
      </c>
      <c r="G48" s="67">
        <f>'Level 2 2015-16 to 2023-24 cash'!G48/Deflators!$F$2*Deflators!$K$2</f>
        <v>319.48827293159025</v>
      </c>
      <c r="H48" s="67">
        <f>'Level 2 2015-16 to 2023-24 cash'!H48/Deflators!$G$2*Deflators!$K$2</f>
        <v>313.90742895762821</v>
      </c>
      <c r="I48" s="67">
        <f>'Level 2 2015-16 to 2023-24 cash'!I48/Deflators!$H$2*Deflators!$K$2</f>
        <v>306.313590404492</v>
      </c>
      <c r="J48" s="67">
        <f>'Level 2 2015-16 to 2023-24 cash'!J48/Deflators!$I$2*Deflators!$K$2</f>
        <v>0</v>
      </c>
      <c r="K48" s="67">
        <f>'Level 2 2015-16 to 2023-24 cash'!K48/Deflators!$J$2*Deflators!$K$2</f>
        <v>0</v>
      </c>
    </row>
    <row r="49" spans="1:11">
      <c r="A49" s="1" t="str">
        <f>'Level 2 2015-16 to 2023-24 cash'!A49</f>
        <v>Education and Skills</v>
      </c>
      <c r="B49" s="1" t="str">
        <f>'Level 2 2015-16 to 2023-24 cash'!B49</f>
        <v>Total Education and Skills</v>
      </c>
      <c r="C49" s="67">
        <f>'Level 2 2015-16 to 2023-24 cash'!C49/Deflators!$B$2*Deflators!$K$2</f>
        <v>4103.3964592373868</v>
      </c>
      <c r="D49" s="67">
        <f>'Level 2 2015-16 to 2023-24 cash'!D49/Deflators!$C$2*Deflators!$K$2</f>
        <v>4122.3680264676641</v>
      </c>
      <c r="E49" s="67">
        <f>'Level 2 2015-16 to 2023-24 cash'!E49/Deflators!$D$2*Deflators!$K$2</f>
        <v>4001.9248614558287</v>
      </c>
      <c r="F49" s="67">
        <f>'Level 2 2015-16 to 2023-24 cash'!F49/Deflators!$E$2*Deflators!$K$2</f>
        <v>5310.044903564497</v>
      </c>
      <c r="G49" s="67">
        <f>'Level 2 2015-16 to 2023-24 cash'!G49/Deflators!$F$2*Deflators!$K$2</f>
        <v>4868.6598416285005</v>
      </c>
      <c r="H49" s="67">
        <f>'Level 2 2015-16 to 2023-24 cash'!H49/Deflators!$G$2*Deflators!$K$2</f>
        <v>4823.8251251971542</v>
      </c>
      <c r="I49" s="67">
        <f>'Level 2 2015-16 to 2023-24 cash'!I49/Deflators!$H$2*Deflators!$K$2</f>
        <v>3568.85028302916</v>
      </c>
      <c r="J49" s="67">
        <f>'Level 2 2015-16 to 2023-24 cash'!J49/Deflators!$I$2*Deflators!$K$2</f>
        <v>3495.4599661669795</v>
      </c>
      <c r="K49" s="67">
        <f>'Level 2 2015-16 to 2023-24 cash'!K49/Deflators!$J$2*Deflators!$K$2</f>
        <v>4225.6616184000013</v>
      </c>
    </row>
    <row r="50" spans="1:11">
      <c r="A50" s="1" t="str">
        <f>'Level 2 2015-16 to 2023-24 cash'!A50</f>
        <v>Transport</v>
      </c>
      <c r="B50" s="1" t="str">
        <f>'Level 2 2015-16 to 2023-24 cash'!B50</f>
        <v>Community Justice</v>
      </c>
      <c r="C50" s="67">
        <f>'Level 2 2015-16 to 2023-24 cash'!C50/Deflators!$B$2*Deflators!$K$2</f>
        <v>43.160200222991172</v>
      </c>
      <c r="D50" s="67">
        <f>'Level 2 2015-16 to 2023-24 cash'!D50/Deflators!$C$2*Deflators!$K$2</f>
        <v>32.366822857853585</v>
      </c>
      <c r="E50" s="67">
        <f>'Level 2 2015-16 to 2023-24 cash'!E50/Deflators!$D$2*Deflators!$K$2</f>
        <v>33.2686453318885</v>
      </c>
      <c r="F50" s="67">
        <f>'Level 2 2015-16 to 2023-24 cash'!F50/Deflators!$E$2*Deflators!$K$2</f>
        <v>36.700642225198571</v>
      </c>
      <c r="G50" s="67">
        <f>'Level 2 2015-16 to 2023-24 cash'!G50/Deflators!$F$2*Deflators!$K$2</f>
        <v>39.26535262747025</v>
      </c>
      <c r="H50" s="67">
        <f>'Level 2 2015-16 to 2023-24 cash'!H50/Deflators!$G$2*Deflators!$K$2</f>
        <v>44.321326002570508</v>
      </c>
      <c r="I50" s="67">
        <f>'Level 2 2015-16 to 2023-24 cash'!I50/Deflators!$H$2*Deflators!$K$2</f>
        <v>57.668204050235026</v>
      </c>
      <c r="J50" s="67">
        <f>'Level 2 2015-16 to 2023-24 cash'!J50/Deflators!$I$2*Deflators!$K$2</f>
        <v>70.626086700000002</v>
      </c>
      <c r="K50" s="67">
        <f>'Level 2 2015-16 to 2023-24 cash'!K50/Deflators!$J$2*Deflators!$K$2</f>
        <v>67.376862900000006</v>
      </c>
    </row>
    <row r="51" spans="1:11" s="17" customFormat="1" ht="15.75">
      <c r="A51" s="1" t="str">
        <f>'Level 2 2015-16 to 2023-24 cash'!A51</f>
        <v>Transport</v>
      </c>
      <c r="B51" s="1" t="str">
        <f>'Level 2 2015-16 to 2023-24 cash'!B51</f>
        <v>Judiciary</v>
      </c>
      <c r="C51" s="67">
        <f>'Level 2 2015-16 to 2023-24 cash'!C51/Deflators!$B$2*Deflators!$K$2</f>
        <v>54.148840157065599</v>
      </c>
      <c r="D51" s="67">
        <f>'Level 2 2015-16 to 2023-24 cash'!D51/Deflators!$C$2*Deflators!$K$2</f>
        <v>40.26432763516987</v>
      </c>
      <c r="E51" s="67">
        <f>'Level 2 2015-16 to 2023-24 cash'!E51/Deflators!$D$2*Deflators!$K$2</f>
        <v>41.936338368549102</v>
      </c>
      <c r="F51" s="67">
        <f>'Level 2 2015-16 to 2023-24 cash'!F51/Deflators!$E$2*Deflators!$K$2</f>
        <v>42.817415929398337</v>
      </c>
      <c r="G51" s="67">
        <f>'Level 2 2015-16 to 2023-24 cash'!G51/Deflators!$F$2*Deflators!$K$2</f>
        <v>44.264978272582916</v>
      </c>
      <c r="H51" s="67">
        <f>'Level 2 2015-16 to 2023-24 cash'!H51/Deflators!$G$2*Deflators!$K$2</f>
        <v>41.460541682805669</v>
      </c>
      <c r="I51" s="67">
        <f>'Level 2 2015-16 to 2023-24 cash'!I51/Deflators!$H$2*Deflators!$K$2</f>
        <v>47.912497414551765</v>
      </c>
      <c r="J51" s="67">
        <f>'Level 2 2015-16 to 2023-24 cash'!J51/Deflators!$I$2*Deflators!$K$2</f>
        <v>40.330755171240007</v>
      </c>
      <c r="K51" s="67">
        <f>'Level 2 2015-16 to 2023-24 cash'!K51/Deflators!$J$2*Deflators!$K$2</f>
        <v>41.757746699999998</v>
      </c>
    </row>
    <row r="52" spans="1:11">
      <c r="A52" s="1" t="str">
        <f>'Level 2 2015-16 to 2023-24 cash'!A52</f>
        <v>Transport</v>
      </c>
      <c r="B52" s="1" t="str">
        <f>'Level 2 2015-16 to 2023-24 cash'!B52</f>
        <v>Criminal Injuries Compensation</v>
      </c>
      <c r="C52" s="67">
        <f>'Level 2 2015-16 to 2023-24 cash'!C52/Deflators!$B$2*Deflators!$K$2</f>
        <v>23.168819138108756</v>
      </c>
      <c r="D52" s="67">
        <f>'Level 2 2015-16 to 2023-24 cash'!D52/Deflators!$C$2*Deflators!$K$2</f>
        <v>22.527308709066094</v>
      </c>
      <c r="E52" s="67">
        <f>'Level 2 2015-16 to 2023-24 cash'!E52/Deflators!$D$2*Deflators!$K$2</f>
        <v>17.33538607332121</v>
      </c>
      <c r="F52" s="67">
        <f>'Level 2 2015-16 to 2023-24 cash'!F52/Deflators!$E$2*Deflators!$K$2</f>
        <v>21.2264530747373</v>
      </c>
      <c r="G52" s="67">
        <f>'Level 2 2015-16 to 2023-24 cash'!G52/Deflators!$F$2*Deflators!$K$2</f>
        <v>18.535197513588439</v>
      </c>
      <c r="H52" s="67">
        <f>'Level 2 2015-16 to 2023-24 cash'!H52/Deflators!$G$2*Deflators!$K$2</f>
        <v>24.621030098299851</v>
      </c>
      <c r="I52" s="67">
        <f>'Level 2 2015-16 to 2023-24 cash'!I52/Deflators!$H$2*Deflators!$K$2</f>
        <v>18.285693299122801</v>
      </c>
      <c r="J52" s="67">
        <f>'Level 2 2015-16 to 2023-24 cash'!J52/Deflators!$I$2*Deflators!$K$2</f>
        <v>21.01180407084</v>
      </c>
      <c r="K52" s="67">
        <f>'Level 2 2015-16 to 2023-24 cash'!K52/Deflators!$J$2*Deflators!$K$2</f>
        <v>19.593618000000003</v>
      </c>
    </row>
    <row r="53" spans="1:11">
      <c r="A53" s="1" t="str">
        <f>'Level 2 2015-16 to 2023-24 cash'!A53</f>
        <v>Transport</v>
      </c>
      <c r="B53" s="1" t="str">
        <f>'Level 2 2015-16 to 2023-24 cash'!B53</f>
        <v>Legal Aid</v>
      </c>
      <c r="C53" s="67">
        <f>'Level 2 2015-16 to 2023-24 cash'!C53/Deflators!$B$2*Deflators!$K$2</f>
        <v>192.89696848128258</v>
      </c>
      <c r="D53" s="67">
        <f>'Level 2 2015-16 to 2023-24 cash'!D53/Deflators!$C$2*Deflators!$K$2</f>
        <v>189.92851652988483</v>
      </c>
      <c r="E53" s="67">
        <f>'Level 2 2015-16 to 2023-24 cash'!E53/Deflators!$D$2*Deflators!$K$2</f>
        <v>179.59969836257048</v>
      </c>
      <c r="F53" s="67">
        <f>'Level 2 2015-16 to 2023-24 cash'!F53/Deflators!$E$2*Deflators!$K$2</f>
        <v>169.22366532959674</v>
      </c>
      <c r="G53" s="67">
        <f>'Level 2 2015-16 to 2023-24 cash'!G53/Deflators!$F$2*Deflators!$K$2</f>
        <v>193.40015300362674</v>
      </c>
      <c r="H53" s="67">
        <f>'Level 2 2015-16 to 2023-24 cash'!H53/Deflators!$G$2*Deflators!$K$2</f>
        <v>155.08413637663767</v>
      </c>
      <c r="I53" s="67">
        <f>'Level 2 2015-16 to 2023-24 cash'!I53/Deflators!$H$2*Deflators!$K$2</f>
        <v>155.53955757943774</v>
      </c>
      <c r="J53" s="67">
        <f>'Level 2 2015-16 to 2023-24 cash'!J53/Deflators!$I$2*Deflators!$K$2</f>
        <v>171.53120660106001</v>
      </c>
      <c r="K53" s="67">
        <f>'Level 2 2015-16 to 2023-24 cash'!K53/Deflators!$J$2*Deflators!$K$2</f>
        <v>187.20606640000003</v>
      </c>
    </row>
    <row r="54" spans="1:11">
      <c r="A54" s="1" t="str">
        <f>'Level 2 2015-16 to 2023-24 cash'!A54</f>
        <v>Transport</v>
      </c>
      <c r="B54" s="1" t="str">
        <f>'Level 2 2015-16 to 2023-24 cash'!B54</f>
        <v>Police Central Government</v>
      </c>
      <c r="C54" s="67">
        <f>'Level 2 2015-16 to 2023-24 cash'!C54/Deflators!$B$2*Deflators!$K$2</f>
        <v>34.289852324400954</v>
      </c>
      <c r="D54" s="67">
        <f>'Level 2 2015-16 to 2023-24 cash'!D54/Deflators!$C$2*Deflators!$K$2</f>
        <v>34.567766812187628</v>
      </c>
      <c r="E54" s="67">
        <f>'Level 2 2015-16 to 2023-24 cash'!E54/Deflators!$D$2*Deflators!$K$2</f>
        <v>69.978874663627522</v>
      </c>
      <c r="F54" s="67">
        <f>'Level 2 2015-16 to 2023-24 cash'!F54/Deflators!$E$2*Deflators!$K$2</f>
        <v>75.915403274939663</v>
      </c>
      <c r="G54" s="67">
        <f>'Level 2 2015-16 to 2023-24 cash'!G54/Deflators!$F$2*Deflators!$K$2</f>
        <v>77.067400188078253</v>
      </c>
      <c r="H54" s="67">
        <f>'Level 2 2015-16 to 2023-24 cash'!H54/Deflators!$G$2*Deflators!$K$2</f>
        <v>87.21920349652018</v>
      </c>
      <c r="I54" s="67">
        <f>'Level 2 2015-16 to 2023-24 cash'!I54/Deflators!$H$2*Deflators!$K$2</f>
        <v>83.578329547073736</v>
      </c>
      <c r="J54" s="67">
        <f>'Level 2 2015-16 to 2023-24 cash'!J54/Deflators!$I$2*Deflators!$K$2</f>
        <v>84.751304040000008</v>
      </c>
      <c r="K54" s="67">
        <f>'Level 2 2015-16 to 2023-24 cash'!K54/Deflators!$J$2*Deflators!$K$2</f>
        <v>64.352853100000004</v>
      </c>
    </row>
    <row r="55" spans="1:11">
      <c r="A55" s="1" t="str">
        <f>'Level 2 2015-16 to 2023-24 cash'!A55</f>
        <v>Transport</v>
      </c>
      <c r="B55" s="1" t="str">
        <f>'Level 2 2015-16 to 2023-24 cash'!B55</f>
        <v>Safer and Stronger Communities</v>
      </c>
      <c r="C55" s="67">
        <f>'Level 2 2015-16 to 2023-24 cash'!C55/Deflators!$B$2*Deflators!$K$2</f>
        <v>8.2083816375013878</v>
      </c>
      <c r="D55" s="67">
        <f>'Level 2 2015-16 to 2023-24 cash'!D55/Deflators!$C$2*Deflators!$K$2</f>
        <v>4.9197570743937451</v>
      </c>
      <c r="E55" s="67">
        <f>'Level 2 2015-16 to 2023-24 cash'!E55/Deflators!$D$2*Deflators!$K$2</f>
        <v>5.6085072590156857</v>
      </c>
      <c r="F55" s="67">
        <f>'Level 2 2015-16 to 2023-24 cash'!F55/Deflators!$E$2*Deflators!$K$2</f>
        <v>6.1429884486463333</v>
      </c>
      <c r="G55" s="67">
        <f>'Level 2 2015-16 to 2023-24 cash'!G55/Deflators!$F$2*Deflators!$K$2</f>
        <v>12.316150979423897</v>
      </c>
      <c r="H55" s="67">
        <f>'Level 2 2015-16 to 2023-24 cash'!H55/Deflators!$G$2*Deflators!$K$2</f>
        <v>12.772846495649139</v>
      </c>
      <c r="I55" s="67">
        <f>'Level 2 2015-16 to 2023-24 cash'!I55/Deflators!$H$2*Deflators!$K$2</f>
        <v>13.061542078391811</v>
      </c>
      <c r="J55" s="67">
        <f>'Level 2 2015-16 to 2023-24 cash'!J55/Deflators!$I$2*Deflators!$K$2</f>
        <v>15.211772520000002</v>
      </c>
      <c r="K55" s="67">
        <f>'Level 2 2015-16 to 2023-24 cash'!K55/Deflators!$J$2*Deflators!$K$2</f>
        <v>6.8004391000000011</v>
      </c>
    </row>
    <row r="56" spans="1:11">
      <c r="A56" s="1" t="str">
        <f>'Level 2 2015-16 to 2023-24 cash'!A56</f>
        <v>Transport</v>
      </c>
      <c r="B56" s="1" t="str">
        <f>'Level 2 2015-16 to 2023-24 cash'!B56</f>
        <v>Police and Fire Pensions</v>
      </c>
      <c r="C56" s="67">
        <f>'Level 2 2015-16 to 2023-24 cash'!C56/Deflators!$B$2*Deflators!$K$2</f>
        <v>413.46412667607797</v>
      </c>
      <c r="D56" s="67">
        <f>'Level 2 2015-16 to 2023-24 cash'!D56/Deflators!$C$2*Deflators!$K$2</f>
        <v>482.00672599915566</v>
      </c>
      <c r="E56" s="67">
        <f>'Level 2 2015-16 to 2023-24 cash'!E56/Deflators!$D$2*Deflators!$K$2</f>
        <v>517.63972679233405</v>
      </c>
      <c r="F56" s="67">
        <f>'Level 2 2015-16 to 2023-24 cash'!F56/Deflators!$E$2*Deflators!$K$2</f>
        <v>530.79864219648596</v>
      </c>
      <c r="G56" s="67">
        <f>'Level 2 2015-16 to 2023-24 cash'!G56/Deflators!$F$2*Deflators!$K$2</f>
        <v>601.78420874709832</v>
      </c>
      <c r="H56" s="67">
        <f>'Level 2 2015-16 to 2023-24 cash'!H56/Deflators!$G$2*Deflators!$K$2</f>
        <v>530.77385970925241</v>
      </c>
      <c r="I56" s="67">
        <f>'Level 2 2015-16 to 2023-24 cash'!I56/Deflators!$H$2*Deflators!$K$2</f>
        <v>599.31071691300315</v>
      </c>
      <c r="J56" s="67">
        <f>'Level 2 2015-16 to 2023-24 cash'!J56/Deflators!$I$2*Deflators!$K$2</f>
        <v>674.46500276765994</v>
      </c>
      <c r="K56" s="67">
        <f>'Level 2 2015-16 to 2023-24 cash'!K56/Deflators!$J$2*Deflators!$K$2</f>
        <v>593.05500250000011</v>
      </c>
    </row>
    <row r="57" spans="1:11">
      <c r="A57" s="1" t="str">
        <f>'Level 2 2015-16 to 2023-24 cash'!A57</f>
        <v>Transport</v>
      </c>
      <c r="B57" s="1" t="str">
        <f>'Level 2 2015-16 to 2023-24 cash'!B57</f>
        <v>Scottish Prison Service</v>
      </c>
      <c r="C57" s="67">
        <f>'Level 2 2015-16 to 2023-24 cash'!C57/Deflators!$B$2*Deflators!$K$2</f>
        <v>439.81038386741301</v>
      </c>
      <c r="D57" s="67">
        <f>'Level 2 2015-16 to 2023-24 cash'!D57/Deflators!$C$2*Deflators!$K$2</f>
        <v>429.18407109513862</v>
      </c>
      <c r="E57" s="67">
        <f>'Level 2 2015-16 to 2023-24 cash'!E57/Deflators!$D$2*Deflators!$K$2</f>
        <v>435.04171079592123</v>
      </c>
      <c r="F57" s="67">
        <f>'Level 2 2015-16 to 2023-24 cash'!F57/Deflators!$E$2*Deflators!$K$2</f>
        <v>436.53791109360344</v>
      </c>
      <c r="G57" s="67">
        <f>'Level 2 2015-16 to 2023-24 cash'!G57/Deflators!$F$2*Deflators!$K$2</f>
        <v>455.20981788306347</v>
      </c>
      <c r="H57" s="67">
        <f>'Level 2 2015-16 to 2023-24 cash'!H57/Deflators!$G$2*Deflators!$K$2</f>
        <v>479.53434249974242</v>
      </c>
      <c r="I57" s="67">
        <f>'Level 2 2015-16 to 2023-24 cash'!I57/Deflators!$H$2*Deflators!$K$2</f>
        <v>517.41679200584883</v>
      </c>
      <c r="J57" s="67">
        <f>'Level 2 2015-16 to 2023-24 cash'!J57/Deflators!$I$2*Deflators!$K$2</f>
        <v>540.78937863779993</v>
      </c>
      <c r="K57" s="67">
        <f>'Level 2 2015-16 to 2023-24 cash'!K57/Deflators!$J$2*Deflators!$K$2</f>
        <v>538.65967929999999</v>
      </c>
    </row>
    <row r="58" spans="1:11">
      <c r="A58" s="1" t="str">
        <f>'Level 2 2015-16 to 2023-24 cash'!A58</f>
        <v>Transport</v>
      </c>
      <c r="B58" s="1" t="str">
        <f>'Level 2 2015-16 to 2023-24 cash'!B58</f>
        <v>Justice Analysis and Digital Transformation</v>
      </c>
      <c r="C58" s="67">
        <f>'Level 2 2015-16 to 2023-24 cash'!C58/Deflators!$B$2*Deflators!$K$2</f>
        <v>0</v>
      </c>
      <c r="D58" s="67">
        <f>'Level 2 2015-16 to 2023-24 cash'!D58/Deflators!$C$2*Deflators!$K$2</f>
        <v>0</v>
      </c>
      <c r="E58" s="67">
        <f>'Level 2 2015-16 to 2023-24 cash'!E58/Deflators!$D$2*Deflators!$K$2</f>
        <v>0</v>
      </c>
      <c r="F58" s="67">
        <f>'Level 2 2015-16 to 2023-24 cash'!F58/Deflators!$E$2*Deflators!$K$2</f>
        <v>0</v>
      </c>
      <c r="G58" s="67">
        <f>'Level 2 2015-16 to 2023-24 cash'!G58/Deflators!$F$2*Deflators!$K$2</f>
        <v>0</v>
      </c>
      <c r="H58" s="67">
        <f>'Level 2 2015-16 to 2023-24 cash'!H58/Deflators!$G$2*Deflators!$K$2</f>
        <v>0</v>
      </c>
      <c r="I58" s="67">
        <f>'Level 2 2015-16 to 2023-24 cash'!I58/Deflators!$H$2*Deflators!$K$2</f>
        <v>0</v>
      </c>
      <c r="J58" s="67">
        <f>'Level 2 2015-16 to 2023-24 cash'!J58/Deflators!$I$2*Deflators!$K$2</f>
        <v>5.4327759000000002</v>
      </c>
      <c r="K58" s="67">
        <f>'Level 2 2015-16 to 2023-24 cash'!K58/Deflators!$J$2*Deflators!$K$2</f>
        <v>5.7972131000000005</v>
      </c>
    </row>
    <row r="59" spans="1:11" s="17" customFormat="1" ht="15.75">
      <c r="A59" s="1" t="str">
        <f>'Level 2 2015-16 to 2023-24 cash'!A59</f>
        <v>Transport</v>
      </c>
      <c r="B59" s="1" t="str">
        <f>'Level 2 2015-16 to 2023-24 cash'!B59</f>
        <v>Civil Law and Legal System</v>
      </c>
      <c r="C59" s="67">
        <f>'Level 2 2015-16 to 2023-24 cash'!C59/Deflators!$B$2*Deflators!$K$2</f>
        <v>0</v>
      </c>
      <c r="D59" s="67">
        <f>'Level 2 2015-16 to 2023-24 cash'!D59/Deflators!$C$2*Deflators!$K$2</f>
        <v>0</v>
      </c>
      <c r="E59" s="67">
        <f>'Level 2 2015-16 to 2023-24 cash'!E59/Deflators!$D$2*Deflators!$K$2</f>
        <v>0</v>
      </c>
      <c r="F59" s="67">
        <f>'Level 2 2015-16 to 2023-24 cash'!F59/Deflators!$E$2*Deflators!$K$2</f>
        <v>0</v>
      </c>
      <c r="G59" s="67">
        <f>'Level 2 2015-16 to 2023-24 cash'!G59/Deflators!$F$2*Deflators!$K$2</f>
        <v>0</v>
      </c>
      <c r="H59" s="67">
        <f>'Level 2 2015-16 to 2023-24 cash'!H59/Deflators!$G$2*Deflators!$K$2</f>
        <v>0</v>
      </c>
      <c r="I59" s="67">
        <f>'Level 2 2015-16 to 2023-24 cash'!I59/Deflators!$H$2*Deflators!$K$2</f>
        <v>0</v>
      </c>
      <c r="J59" s="67">
        <f>'Level 2 2015-16 to 2023-24 cash'!J59/Deflators!$I$2*Deflators!$K$2</f>
        <v>11.95210698</v>
      </c>
      <c r="K59" s="67">
        <f>'Level 2 2015-16 to 2023-24 cash'!K59/Deflators!$J$2*Deflators!$K$2</f>
        <v>11.895394000000001</v>
      </c>
    </row>
    <row r="60" spans="1:11">
      <c r="A60" s="1" t="str">
        <f>'Level 2 2015-16 to 2023-24 cash'!A60</f>
        <v>Transport</v>
      </c>
      <c r="B60" s="1" t="str">
        <f>'Level 2 2015-16 to 2023-24 cash'!B60</f>
        <v>Renewal, Recovery and Transformation Fund</v>
      </c>
      <c r="C60" s="67">
        <f>'Level 2 2015-16 to 2023-24 cash'!C60/Deflators!$B$2*Deflators!$K$2</f>
        <v>0</v>
      </c>
      <c r="D60" s="67">
        <f>'Level 2 2015-16 to 2023-24 cash'!D60/Deflators!$C$2*Deflators!$K$2</f>
        <v>0</v>
      </c>
      <c r="E60" s="67">
        <f>'Level 2 2015-16 to 2023-24 cash'!E60/Deflators!$D$2*Deflators!$K$2</f>
        <v>0</v>
      </c>
      <c r="F60" s="67">
        <f>'Level 2 2015-16 to 2023-24 cash'!F60/Deflators!$E$2*Deflators!$K$2</f>
        <v>0</v>
      </c>
      <c r="G60" s="67">
        <f>'Level 2 2015-16 to 2023-24 cash'!G60/Deflators!$F$2*Deflators!$K$2</f>
        <v>0</v>
      </c>
      <c r="H60" s="67">
        <f>'Level 2 2015-16 to 2023-24 cash'!H60/Deflators!$G$2*Deflators!$K$2</f>
        <v>0</v>
      </c>
      <c r="I60" s="67">
        <f>'Level 2 2015-16 to 2023-24 cash'!I60/Deflators!$H$2*Deflators!$K$2</f>
        <v>0</v>
      </c>
      <c r="J60" s="67">
        <f>'Level 2 2015-16 to 2023-24 cash'!J60/Deflators!$I$2*Deflators!$K$2</f>
        <v>0</v>
      </c>
      <c r="K60" s="67">
        <f>'Level 2 2015-16 to 2023-24 cash'!K60/Deflators!$J$2*Deflators!$K$2</f>
        <v>0</v>
      </c>
    </row>
    <row r="61" spans="1:11">
      <c r="A61" s="1" t="str">
        <f>'Level 2 2015-16 to 2023-24 cash'!A61</f>
        <v>Transport</v>
      </c>
      <c r="B61" s="1" t="str">
        <f>'Level 2 2015-16 to 2023-24 cash'!B61</f>
        <v>Secure Scotland and Veterans</v>
      </c>
      <c r="C61" s="67">
        <f>'Level 2 2015-16 to 2023-24 cash'!C61/Deflators!$B$2*Deflators!$K$2</f>
        <v>0</v>
      </c>
      <c r="D61" s="67">
        <f>'Level 2 2015-16 to 2023-24 cash'!D61/Deflators!$C$2*Deflators!$K$2</f>
        <v>0</v>
      </c>
      <c r="E61" s="67">
        <f>'Level 2 2015-16 to 2023-24 cash'!E61/Deflators!$D$2*Deflators!$K$2</f>
        <v>0</v>
      </c>
      <c r="F61" s="67">
        <f>'Level 2 2015-16 to 2023-24 cash'!F61/Deflators!$E$2*Deflators!$K$2</f>
        <v>0</v>
      </c>
      <c r="G61" s="67">
        <f>'Level 2 2015-16 to 2023-24 cash'!G61/Deflators!$F$2*Deflators!$K$2</f>
        <v>0</v>
      </c>
      <c r="H61" s="67">
        <f>'Level 2 2015-16 to 2023-24 cash'!H61/Deflators!$G$2*Deflators!$K$2</f>
        <v>0</v>
      </c>
      <c r="I61" s="67">
        <f>'Level 2 2015-16 to 2023-24 cash'!I61/Deflators!$H$2*Deflators!$K$2</f>
        <v>0</v>
      </c>
      <c r="J61" s="67">
        <f>'Level 2 2015-16 to 2023-24 cash'!J61/Deflators!$I$2*Deflators!$K$2</f>
        <v>7.605886260000001</v>
      </c>
      <c r="K61" s="67">
        <f>'Level 2 2015-16 to 2023-24 cash'!K61/Deflators!$J$2*Deflators!$K$2</f>
        <v>8.1588890000000003</v>
      </c>
    </row>
    <row r="62" spans="1:11">
      <c r="A62" s="1" t="str">
        <f>'Level 2 2015-16 to 2023-24 cash'!A62</f>
        <v>Transport</v>
      </c>
      <c r="B62" s="1" t="str">
        <f>'Level 2 2015-16 to 2023-24 cash'!B62</f>
        <v>Victim and Witness Support</v>
      </c>
      <c r="C62" s="67">
        <f>'Level 2 2015-16 to 2023-24 cash'!C62/Deflators!$B$2*Deflators!$K$2</f>
        <v>0</v>
      </c>
      <c r="D62" s="67">
        <f>'Level 2 2015-16 to 2023-24 cash'!D62/Deflators!$C$2*Deflators!$K$2</f>
        <v>0</v>
      </c>
      <c r="E62" s="67">
        <f>'Level 2 2015-16 to 2023-24 cash'!E62/Deflators!$D$2*Deflators!$K$2</f>
        <v>0</v>
      </c>
      <c r="F62" s="67">
        <f>'Level 2 2015-16 to 2023-24 cash'!F62/Deflators!$E$2*Deflators!$K$2</f>
        <v>0</v>
      </c>
      <c r="G62" s="67">
        <f>'Level 2 2015-16 to 2023-24 cash'!G62/Deflators!$F$2*Deflators!$K$2</f>
        <v>0</v>
      </c>
      <c r="H62" s="67">
        <f>'Level 2 2015-16 to 2023-24 cash'!H62/Deflators!$G$2*Deflators!$K$2</f>
        <v>0</v>
      </c>
      <c r="I62" s="67">
        <f>'Level 2 2015-16 to 2023-24 cash'!I62/Deflators!$H$2*Deflators!$K$2</f>
        <v>0</v>
      </c>
      <c r="J62" s="67">
        <f>'Level 2 2015-16 to 2023-24 cash'!J62/Deflators!$I$2*Deflators!$K$2</f>
        <v>20.64454842</v>
      </c>
      <c r="K62" s="67">
        <f>'Level 2 2015-16 to 2023-24 cash'!K62/Deflators!$J$2*Deflators!$K$2</f>
        <v>20.663384499999999</v>
      </c>
    </row>
    <row r="63" spans="1:11">
      <c r="A63" s="1" t="str">
        <f>'Level 2 2015-16 to 2023-24 cash'!A63</f>
        <v>Transport</v>
      </c>
      <c r="B63" s="1" t="str">
        <f>'Level 2 2015-16 to 2023-24 cash'!B63</f>
        <v>Miscellaneous</v>
      </c>
      <c r="C63" s="67">
        <f>'Level 2 2015-16 to 2023-24 cash'!C63/Deflators!$B$2*Deflators!$K$2</f>
        <v>38.923616152022703</v>
      </c>
      <c r="D63" s="67">
        <f>'Level 2 2015-16 to 2023-24 cash'!D63/Deflators!$C$2*Deflators!$K$2</f>
        <v>48.032365121054731</v>
      </c>
      <c r="E63" s="67">
        <f>'Level 2 2015-16 to 2023-24 cash'!E63/Deflators!$D$2*Deflators!$K$2</f>
        <v>33.2686453318885</v>
      </c>
      <c r="F63" s="67">
        <f>'Level 2 2015-16 to 2023-24 cash'!F63/Deflators!$E$2*Deflators!$K$2</f>
        <v>38.573123971382174</v>
      </c>
      <c r="G63" s="67">
        <f>'Level 2 2015-16 to 2023-24 cash'!G63/Deflators!$F$2*Deflators!$K$2</f>
        <v>53.166750762661586</v>
      </c>
      <c r="H63" s="67">
        <f>'Level 2 2015-16 to 2023-24 cash'!H63/Deflators!$G$2*Deflators!$K$2</f>
        <v>52.985845501793598</v>
      </c>
      <c r="I63" s="67">
        <f>'Level 2 2015-16 to 2023-24 cash'!I63/Deflators!$H$2*Deflators!$K$2</f>
        <v>55.031683882018505</v>
      </c>
      <c r="J63" s="67">
        <f>'Level 2 2015-16 to 2023-24 cash'!J63/Deflators!$I$2*Deflators!$K$2</f>
        <v>0</v>
      </c>
      <c r="K63" s="67">
        <f>'Level 2 2015-16 to 2023-24 cash'!K63/Deflators!$J$2*Deflators!$K$2</f>
        <v>0</v>
      </c>
    </row>
    <row r="64" spans="1:11" s="17" customFormat="1" ht="15.75">
      <c r="A64" s="1" t="str">
        <f>'Level 2 2015-16 to 2023-24 cash'!A64</f>
        <v>Transport</v>
      </c>
      <c r="B64" s="1" t="str">
        <f>'Level 2 2015-16 to 2023-24 cash'!B64</f>
        <v>Scottish Police Authority</v>
      </c>
      <c r="C64" s="67">
        <f>'Level 2 2015-16 to 2023-24 cash'!C64/Deflators!$B$2*Deflators!$K$2</f>
        <v>1545.4264331379629</v>
      </c>
      <c r="D64" s="67">
        <f>'Level 2 2015-16 to 2023-24 cash'!D64/Deflators!$C$2*Deflators!$K$2</f>
        <v>1478.7754027296148</v>
      </c>
      <c r="E64" s="67">
        <f>'Level 2 2015-16 to 2023-24 cash'!E64/Deflators!$D$2*Deflators!$K$2</f>
        <v>1532.524608526036</v>
      </c>
      <c r="F64" s="67">
        <f>'Level 2 2015-16 to 2023-24 cash'!F64/Deflators!$E$2*Deflators!$K$2</f>
        <v>1584.8685499697995</v>
      </c>
      <c r="G64" s="67">
        <f>'Level 2 2015-16 to 2023-24 cash'!G64/Deflators!$F$2*Deflators!$K$2</f>
        <v>1602.1971061252536</v>
      </c>
      <c r="H64" s="67">
        <f>'Level 2 2015-16 to 2023-24 cash'!H64/Deflators!$G$2*Deflators!$K$2</f>
        <v>1466.2734777765645</v>
      </c>
      <c r="I64" s="67">
        <f>'Level 2 2015-16 to 2023-24 cash'!I64/Deflators!$H$2*Deflators!$K$2</f>
        <v>1643.886039241612</v>
      </c>
      <c r="J64" s="67">
        <f>'Level 2 2015-16 to 2023-24 cash'!J64/Deflators!$I$2*Deflators!$K$2</f>
        <v>1636.35210108</v>
      </c>
      <c r="K64" s="67">
        <f>'Level 2 2015-16 to 2023-24 cash'!K64/Deflators!$J$2*Deflators!$K$2</f>
        <v>1558.1717226000001</v>
      </c>
    </row>
    <row r="65" spans="1:11">
      <c r="A65" s="1" t="str">
        <f>'Level 2 2015-16 to 2023-24 cash'!A65</f>
        <v>Transport</v>
      </c>
      <c r="B65" s="1" t="str">
        <f>'Level 2 2015-16 to 2023-24 cash'!B65</f>
        <v>Scottish Fire and Rescue Services</v>
      </c>
      <c r="C65" s="67">
        <f>'Level 2 2015-16 to 2023-24 cash'!C65/Deflators!$B$2*Deflators!$K$2</f>
        <v>407.50643032627858</v>
      </c>
      <c r="D65" s="67">
        <f>'Level 2 2015-16 to 2023-24 cash'!D65/Deflators!$C$2*Deflators!$K$2</f>
        <v>417.40254757487986</v>
      </c>
      <c r="E65" s="67">
        <f>'Level 2 2015-16 to 2023-24 cash'!E65/Deflators!$D$2*Deflators!$K$2</f>
        <v>410.69569064883041</v>
      </c>
      <c r="F65" s="67">
        <f>'Level 2 2015-16 to 2023-24 cash'!F65/Deflators!$E$2*Deflators!$K$2</f>
        <v>404.67825834287152</v>
      </c>
      <c r="G65" s="67">
        <f>'Level 2 2015-16 to 2023-24 cash'!G65/Deflators!$F$2*Deflators!$K$2</f>
        <v>414.48116018873088</v>
      </c>
      <c r="H65" s="67">
        <f>'Level 2 2015-16 to 2023-24 cash'!H65/Deflators!$G$2*Deflators!$K$2</f>
        <v>388.13390366854969</v>
      </c>
      <c r="I65" s="67">
        <f>'Level 2 2015-16 to 2023-24 cash'!I65/Deflators!$H$2*Deflators!$K$2</f>
        <v>401.10027353820965</v>
      </c>
      <c r="J65" s="67">
        <f>'Level 2 2015-16 to 2023-24 cash'!J65/Deflators!$I$2*Deflators!$K$2</f>
        <v>414.06662110476003</v>
      </c>
      <c r="K65" s="67">
        <f>'Level 2 2015-16 to 2023-24 cash'!K65/Deflators!$J$2*Deflators!$K$2</f>
        <v>404.76790890000007</v>
      </c>
    </row>
    <row r="66" spans="1:11">
      <c r="A66" s="1" t="str">
        <f>'Level 2 2015-16 to 2023-24 cash'!A66</f>
        <v>Transport</v>
      </c>
      <c r="B66" s="1" t="str">
        <f>'Level 2 2015-16 to 2023-24 cash'!B66</f>
        <v>Scottish Courts and Tribunal Service</v>
      </c>
      <c r="C66" s="67">
        <f>'Level 2 2015-16 to 2023-24 cash'!C66/Deflators!$B$2*Deflators!$K$2</f>
        <v>122.99333131030305</v>
      </c>
      <c r="D66" s="67">
        <f>'Level 2 2015-16 to 2023-24 cash'!D66/Deflators!$C$2*Deflators!$K$2</f>
        <v>139.95414203735891</v>
      </c>
      <c r="E66" s="67">
        <f>'Level 2 2015-16 to 2023-24 cash'!E66/Deflators!$D$2*Deflators!$K$2</f>
        <v>138.17322429029554</v>
      </c>
      <c r="F66" s="67">
        <f>'Level 2 2015-16 to 2023-24 cash'!F66/Deflators!$E$2*Deflators!$K$2</f>
        <v>164.40389731492013</v>
      </c>
      <c r="G66" s="67">
        <f>'Level 2 2015-16 to 2023-24 cash'!G66/Deflators!$F$2*Deflators!$K$2</f>
        <v>172.06028744521899</v>
      </c>
      <c r="H66" s="67">
        <f>'Level 2 2015-16 to 2023-24 cash'!H66/Deflators!$G$2*Deflators!$K$2</f>
        <v>168.1509307756931</v>
      </c>
      <c r="I66" s="67">
        <f>'Level 2 2015-16 to 2023-24 cash'!I66/Deflators!$H$2*Deflators!$K$2</f>
        <v>199.49087259556089</v>
      </c>
      <c r="J66" s="67">
        <f>'Level 2 2015-16 to 2023-24 cash'!J66/Deflators!$I$2*Deflators!$K$2</f>
        <v>199.04278375866002</v>
      </c>
      <c r="K66" s="67">
        <f>'Level 2 2015-16 to 2023-24 cash'!K66/Deflators!$J$2*Deflators!$K$2</f>
        <v>195.64442550000004</v>
      </c>
    </row>
    <row r="67" spans="1:11">
      <c r="A67" s="1" t="str">
        <f>'Level 2 2015-16 to 2023-24 cash'!A67</f>
        <v>Transport</v>
      </c>
      <c r="B67" s="1" t="str">
        <f>'Level 2 2015-16 to 2023-24 cash'!B67</f>
        <v>Total Justice and Home Affairs</v>
      </c>
      <c r="C67" s="67">
        <f>'Level 2 2015-16 to 2023-24 cash'!C67/Deflators!$B$2*Deflators!$K$2</f>
        <v>3323.9973834314092</v>
      </c>
      <c r="D67" s="67">
        <f>'Level 2 2015-16 to 2023-24 cash'!D67/Deflators!$C$2*Deflators!$K$2</f>
        <v>3319.9297541757587</v>
      </c>
      <c r="E67" s="67">
        <f>'Level 2 2015-16 to 2023-24 cash'!E67/Deflators!$D$2*Deflators!$K$2</f>
        <v>3415.0710564442784</v>
      </c>
      <c r="F67" s="67">
        <f>'Level 2 2015-16 to 2023-24 cash'!F67/Deflators!$E$2*Deflators!$K$2</f>
        <v>3511.8869511715789</v>
      </c>
      <c r="G67" s="67">
        <f>'Level 2 2015-16 to 2023-24 cash'!G67/Deflators!$F$2*Deflators!$K$2</f>
        <v>3683.7485637367972</v>
      </c>
      <c r="H67" s="67">
        <f>'Level 2 2015-16 to 2023-24 cash'!H67/Deflators!$G$2*Deflators!$K$2</f>
        <v>3451.3314440840786</v>
      </c>
      <c r="I67" s="67">
        <f>'Level 2 2015-16 to 2023-24 cash'!I67/Deflators!$H$2*Deflators!$K$2</f>
        <v>3792.2822021450661</v>
      </c>
      <c r="J67" s="67">
        <f>'Level 2 2015-16 to 2023-24 cash'!J67/Deflators!$I$2*Deflators!$K$2</f>
        <v>3913.8141340120196</v>
      </c>
      <c r="K67" s="67">
        <f>'Level 2 2015-16 to 2023-24 cash'!K67/Deflators!$J$2*Deflators!$K$2</f>
        <v>3723.9012055999997</v>
      </c>
    </row>
    <row r="68" spans="1:11">
      <c r="A68" s="1" t="str">
        <f>'Level 2 2015-16 to 2023-24 cash'!A68</f>
        <v>Transport</v>
      </c>
      <c r="B68" s="1" t="str">
        <f>'Level 2 2015-16 to 2023-24 cash'!B68</f>
        <v>Rail Services</v>
      </c>
      <c r="C68" s="67">
        <f>'Level 2 2015-16 to 2023-24 cash'!C68/Deflators!$B$2*Deflators!$K$2</f>
        <v>991.09588610218373</v>
      </c>
      <c r="D68" s="67">
        <f>'Level 2 2015-16 to 2023-24 cash'!D68/Deflators!$C$2*Deflators!$K$2</f>
        <v>955.33914347240648</v>
      </c>
      <c r="E68" s="67">
        <f>'Level 2 2015-16 to 2023-24 cash'!E68/Deflators!$D$2*Deflators!$K$2</f>
        <v>989.13673477185716</v>
      </c>
      <c r="F68" s="67">
        <f>'Level 2 2015-16 to 2023-24 cash'!F68/Deflators!$E$2*Deflators!$K$2</f>
        <v>982.928084629978</v>
      </c>
      <c r="G68" s="67">
        <f>'Level 2 2015-16 to 2023-24 cash'!G68/Deflators!$F$2*Deflators!$K$2</f>
        <v>1215.3968001179999</v>
      </c>
      <c r="H68" s="67">
        <f>'Level 2 2015-16 to 2023-24 cash'!H68/Deflators!$G$2*Deflators!$K$2</f>
        <v>1829.6393773951111</v>
      </c>
      <c r="I68" s="67">
        <f>'Level 2 2015-16 to 2023-24 cash'!I68/Deflators!$H$2*Deflators!$K$2</f>
        <v>1764.0554856371971</v>
      </c>
      <c r="J68" s="67">
        <f>'Level 2 2015-16 to 2023-24 cash'!J68/Deflators!$I$2*Deflators!$K$2</f>
        <v>2180.3381250573602</v>
      </c>
      <c r="K68" s="67">
        <f>'Level 2 2015-16 to 2023-24 cash'!K68/Deflators!$J$2*Deflators!$K$2</f>
        <v>1505.7582826</v>
      </c>
    </row>
    <row r="69" spans="1:11">
      <c r="A69" s="1" t="str">
        <f>'Level 2 2015-16 to 2023-24 cash'!A69</f>
        <v>Transport</v>
      </c>
      <c r="B69" s="1" t="str">
        <f>'Level 2 2015-16 to 2023-24 cash'!B69</f>
        <v>Concessionary Fares and Bus Services</v>
      </c>
      <c r="C69" s="67">
        <f>'Level 2 2015-16 to 2023-24 cash'!C69/Deflators!$B$2*Deflators!$K$2</f>
        <v>334.16056859763717</v>
      </c>
      <c r="D69" s="67">
        <f>'Level 2 2015-16 to 2023-24 cash'!D69/Deflators!$C$2*Deflators!$K$2</f>
        <v>323.92716316139871</v>
      </c>
      <c r="E69" s="67">
        <f>'Level 2 2015-16 to 2023-24 cash'!E69/Deflators!$D$2*Deflators!$K$2</f>
        <v>322.74409954153901</v>
      </c>
      <c r="F69" s="67">
        <f>'Level 2 2015-16 to 2023-24 cash'!F69/Deflators!$E$2*Deflators!$K$2</f>
        <v>328.82277448380972</v>
      </c>
      <c r="G69" s="67">
        <f>'Level 2 2015-16 to 2023-24 cash'!G69/Deflators!$F$2*Deflators!$K$2</f>
        <v>336.19433911160081</v>
      </c>
      <c r="H69" s="67">
        <f>'Level 2 2015-16 to 2023-24 cash'!H69/Deflators!$G$2*Deflators!$K$2</f>
        <v>466.09953458382398</v>
      </c>
      <c r="I69" s="67">
        <f>'Level 2 2015-16 to 2023-24 cash'!I69/Deflators!$H$2*Deflators!$K$2</f>
        <v>447.79170708677509</v>
      </c>
      <c r="J69" s="67">
        <f>'Level 2 2015-16 to 2023-24 cash'!J69/Deflators!$I$2*Deflators!$K$2</f>
        <v>449.91316304813995</v>
      </c>
      <c r="K69" s="67">
        <f>'Level 2 2015-16 to 2023-24 cash'!K69/Deflators!$J$2*Deflators!$K$2</f>
        <v>402.51167410000005</v>
      </c>
    </row>
    <row r="70" spans="1:11">
      <c r="A70" s="1" t="str">
        <f>'Level 2 2015-16 to 2023-24 cash'!A70</f>
        <v>Transport</v>
      </c>
      <c r="B70" s="1" t="str">
        <f>'Level 2 2015-16 to 2023-24 cash'!B70</f>
        <v>Active Travel, Low Carbon and Other Transport Policy</v>
      </c>
      <c r="C70" s="67">
        <f>'Level 2 2015-16 to 2023-24 cash'!C70/Deflators!$B$2*Deflators!$K$2</f>
        <v>87.909119472595521</v>
      </c>
      <c r="D70" s="67">
        <f>'Level 2 2015-16 to 2023-24 cash'!D70/Deflators!$C$2*Deflators!$K$2</f>
        <v>145.1328336946155</v>
      </c>
      <c r="E70" s="67">
        <f>'Level 2 2015-16 to 2023-24 cash'!E70/Deflators!$D$2*Deflators!$K$2</f>
        <v>236.32210132307003</v>
      </c>
      <c r="F70" s="67">
        <f>'Level 2 2015-16 to 2023-24 cash'!F70/Deflators!$E$2*Deflators!$K$2</f>
        <v>241.48897752064249</v>
      </c>
      <c r="G70" s="67">
        <f>'Level 2 2015-16 to 2023-24 cash'!G70/Deflators!$F$2*Deflators!$K$2</f>
        <v>245.46942496614167</v>
      </c>
      <c r="H70" s="67">
        <f>'Level 2 2015-16 to 2023-24 cash'!H70/Deflators!$G$2*Deflators!$K$2</f>
        <v>340.5490615730435</v>
      </c>
      <c r="I70" s="67">
        <f>'Level 2 2015-16 to 2023-24 cash'!I70/Deflators!$H$2*Deflators!$K$2</f>
        <v>336.5165876692663</v>
      </c>
      <c r="J70" s="67">
        <f>'Level 2 2015-16 to 2023-24 cash'!J70/Deflators!$I$2*Deflators!$K$2</f>
        <v>274.54641666167998</v>
      </c>
      <c r="K70" s="67">
        <f>'Level 2 2015-16 to 2023-24 cash'!K70/Deflators!$J$2*Deflators!$K$2</f>
        <v>226.60418460000002</v>
      </c>
    </row>
    <row r="71" spans="1:11" s="17" customFormat="1" ht="15.75">
      <c r="A71" s="1" t="str">
        <f>'Level 2 2015-16 to 2023-24 cash'!A71</f>
        <v>Transport</v>
      </c>
      <c r="B71" s="1" t="str">
        <f>'Level 2 2015-16 to 2023-24 cash'!B71</f>
        <v>Trunk Road Network: Safety, Adaptation, Maintenance and Improvement</v>
      </c>
      <c r="C71" s="67">
        <f>'Level 2 2015-16 to 2023-24 cash'!C71/Deflators!$B$2*Deflators!$K$2</f>
        <v>1023.9294126521892</v>
      </c>
      <c r="D71" s="67">
        <f>'Level 2 2015-16 to 2023-24 cash'!D71/Deflators!$C$2*Deflators!$K$2</f>
        <v>1016.3182377366027</v>
      </c>
      <c r="E71" s="67">
        <f>'Level 2 2015-16 to 2023-24 cash'!E71/Deflators!$D$2*Deflators!$K$2</f>
        <v>1024.9547015851167</v>
      </c>
      <c r="F71" s="67">
        <f>'Level 2 2015-16 to 2023-24 cash'!F71/Deflators!$E$2*Deflators!$K$2</f>
        <v>811.28392456314805</v>
      </c>
      <c r="G71" s="67">
        <f>'Level 2 2015-16 to 2023-24 cash'!G71/Deflators!$F$2*Deflators!$K$2</f>
        <v>876.03196669486408</v>
      </c>
      <c r="H71" s="67">
        <f>'Level 2 2015-16 to 2023-24 cash'!H71/Deflators!$G$2*Deflators!$K$2</f>
        <v>718.56606535349283</v>
      </c>
      <c r="I71" s="67">
        <f>'Level 2 2015-16 to 2023-24 cash'!I71/Deflators!$H$2*Deflators!$K$2</f>
        <v>975.78368042959846</v>
      </c>
      <c r="J71" s="67">
        <f>'Level 2 2015-16 to 2023-24 cash'!J71/Deflators!$I$2*Deflators!$K$2</f>
        <v>948.59092257467989</v>
      </c>
      <c r="K71" s="67">
        <f>'Level 2 2015-16 to 2023-24 cash'!K71/Deflators!$J$2*Deflators!$K$2</f>
        <v>782.8725275999999</v>
      </c>
    </row>
    <row r="72" spans="1:11">
      <c r="A72" s="1" t="str">
        <f>'Level 2 2015-16 to 2023-24 cash'!A72</f>
        <v>Transport</v>
      </c>
      <c r="B72" s="1" t="str">
        <f>'Level 2 2015-16 to 2023-24 cash'!B72</f>
        <v>Ferry Services</v>
      </c>
      <c r="C72" s="67">
        <f>'Level 2 2015-16 to 2023-24 cash'!C72/Deflators!$B$2*Deflators!$K$2</f>
        <v>272.33291981194117</v>
      </c>
      <c r="D72" s="67">
        <f>'Level 2 2015-16 to 2023-24 cash'!D72/Deflators!$C$2*Deflators!$K$2</f>
        <v>271.4929101316759</v>
      </c>
      <c r="E72" s="67">
        <f>'Level 2 2015-16 to 2023-24 cash'!E72/Deflators!$D$2*Deflators!$K$2</f>
        <v>303.11432413498409</v>
      </c>
      <c r="F72" s="67">
        <f>'Level 2 2015-16 to 2023-24 cash'!F72/Deflators!$E$2*Deflators!$K$2</f>
        <v>263.77026197906321</v>
      </c>
      <c r="G72" s="67">
        <f>'Level 2 2015-16 to 2023-24 cash'!G72/Deflators!$F$2*Deflators!$K$2</f>
        <v>298.88005990661355</v>
      </c>
      <c r="H72" s="67">
        <f>'Level 2 2015-16 to 2023-24 cash'!H72/Deflators!$G$2*Deflators!$K$2</f>
        <v>289.59770589088856</v>
      </c>
      <c r="I72" s="67">
        <f>'Level 2 2015-16 to 2023-24 cash'!I72/Deflators!$H$2*Deflators!$K$2</f>
        <v>300.52139422036606</v>
      </c>
      <c r="J72" s="67">
        <f>'Level 2 2015-16 to 2023-24 cash'!J72/Deflators!$I$2*Deflators!$K$2</f>
        <v>329.16102622919999</v>
      </c>
      <c r="K72" s="67">
        <f>'Level 2 2015-16 to 2023-24 cash'!K72/Deflators!$J$2*Deflators!$K$2</f>
        <v>394.36302210000002</v>
      </c>
    </row>
    <row r="73" spans="1:11">
      <c r="A73" s="1" t="str">
        <f>'Level 2 2015-16 to 2023-24 cash'!A73</f>
        <v>Transport</v>
      </c>
      <c r="B73" s="1" t="str">
        <f>'Level 2 2015-16 to 2023-24 cash'!B73</f>
        <v>Air Services</v>
      </c>
      <c r="C73" s="67">
        <f>'Level 2 2015-16 to 2023-24 cash'!C73/Deflators!$B$2*Deflators!$K$2</f>
        <v>83.672535401627044</v>
      </c>
      <c r="D73" s="67">
        <f>'Level 2 2015-16 to 2023-24 cash'!D73/Deflators!$C$2*Deflators!$K$2</f>
        <v>74.57315986449467</v>
      </c>
      <c r="E73" s="67">
        <f>'Level 2 2015-16 to 2023-24 cash'!E73/Deflators!$D$2*Deflators!$K$2</f>
        <v>73.292992589409522</v>
      </c>
      <c r="F73" s="67">
        <f>'Level 2 2015-16 to 2023-24 cash'!F73/Deflators!$E$2*Deflators!$K$2</f>
        <v>119.58916752292598</v>
      </c>
      <c r="G73" s="67">
        <f>'Level 2 2015-16 to 2023-24 cash'!G73/Deflators!$F$2*Deflators!$K$2</f>
        <v>77.433226454793811</v>
      </c>
      <c r="H73" s="67">
        <f>'Level 2 2015-16 to 2023-24 cash'!H73/Deflators!$G$2*Deflators!$K$2</f>
        <v>132.11800982901087</v>
      </c>
      <c r="I73" s="67">
        <f>'Level 2 2015-16 to 2023-24 cash'!I73/Deflators!$H$2*Deflators!$K$2</f>
        <v>114.21777857214506</v>
      </c>
      <c r="J73" s="67">
        <f>'Level 2 2015-16 to 2023-24 cash'!J73/Deflators!$I$2*Deflators!$K$2</f>
        <v>96.261183061739999</v>
      </c>
      <c r="K73" s="67">
        <f>'Level 2 2015-16 to 2023-24 cash'!K73/Deflators!$J$2*Deflators!$K$2</f>
        <v>90.514530300000004</v>
      </c>
    </row>
    <row r="74" spans="1:11">
      <c r="A74" s="1" t="str">
        <f>'Level 2 2015-16 to 2023-24 cash'!A74</f>
        <v>Transport</v>
      </c>
      <c r="B74" s="1" t="str">
        <f>'Level 2 2015-16 to 2023-24 cash'!B74</f>
        <v>Total Transport</v>
      </c>
      <c r="C74" s="67">
        <f>'Level 2 2015-16 to 2023-24 cash'!C74/Deflators!$B$2*Deflators!$K$2</f>
        <v>2793.1004420381742</v>
      </c>
      <c r="D74" s="67">
        <f>'Level 2 2015-16 to 2023-24 cash'!D74/Deflators!$C$2*Deflators!$K$2</f>
        <v>2786.7834480611937</v>
      </c>
      <c r="E74" s="67">
        <f>'Level 2 2015-16 to 2023-24 cash'!E74/Deflators!$D$2*Deflators!$K$2</f>
        <v>2949.5649539459769</v>
      </c>
      <c r="F74" s="67">
        <f>'Level 2 2015-16 to 2023-24 cash'!F74/Deflators!$E$2*Deflators!$K$2</f>
        <v>2747.8831906995683</v>
      </c>
      <c r="G74" s="67">
        <f>'Level 2 2015-16 to 2023-24 cash'!G74/Deflators!$F$2*Deflators!$K$2</f>
        <v>3049.4058172520135</v>
      </c>
      <c r="H74" s="67">
        <f>'Level 2 2015-16 to 2023-24 cash'!H74/Deflators!$G$2*Deflators!$K$2</f>
        <v>3776.5697546253709</v>
      </c>
      <c r="I74" s="67">
        <f>'Level 2 2015-16 to 2023-24 cash'!I74/Deflators!$H$2*Deflators!$K$2</f>
        <v>3938.8866336153478</v>
      </c>
      <c r="J74" s="67">
        <f>'Level 2 2015-16 to 2023-24 cash'!J74/Deflators!$I$2*Deflators!$K$2</f>
        <v>4278.8108366327997</v>
      </c>
      <c r="K74" s="67">
        <f>'Level 2 2015-16 to 2023-24 cash'!K74/Deflators!$J$2*Deflators!$K$2</f>
        <v>3402.6242213000005</v>
      </c>
    </row>
    <row r="75" spans="1:11">
      <c r="A75" s="1" t="str">
        <f>'Level 2 2015-16 to 2023-24 cash'!A75</f>
        <v xml:space="preserve">Rural Affairs, Land Reform and Islands </v>
      </c>
      <c r="B75" s="1" t="str">
        <f>'Level 2 2015-16 to 2023-24 cash'!B75</f>
        <v>Digital</v>
      </c>
      <c r="C75" s="67">
        <f>'Level 2 2015-16 to 2023-24 cash'!C75/Deflators!$B$2*Deflators!$K$2</f>
        <v>103.26673672985616</v>
      </c>
      <c r="D75" s="67">
        <f>'Level 2 2015-16 to 2023-24 cash'!D75/Deflators!$C$2*Deflators!$K$2</f>
        <v>106.03371168232837</v>
      </c>
      <c r="E75" s="67">
        <f>'Level 2 2015-16 to 2023-24 cash'!E75/Deflators!$D$2*Deflators!$K$2</f>
        <v>80.940957033521826</v>
      </c>
      <c r="F75" s="67">
        <f>'Level 2 2015-16 to 2023-24 cash'!F75/Deflators!$E$2*Deflators!$K$2</f>
        <v>16.315557615079772</v>
      </c>
      <c r="G75" s="67">
        <f>'Level 2 2015-16 to 2023-24 cash'!G75/Deflators!$F$2*Deflators!$K$2</f>
        <v>40.850599783237683</v>
      </c>
      <c r="H75" s="67">
        <f>'Level 2 2015-16 to 2023-24 cash'!H75/Deflators!$G$2*Deflators!$K$2</f>
        <v>119.63448213592694</v>
      </c>
      <c r="I75" s="67">
        <f>'Level 2 2015-16 to 2023-24 cash'!I75/Deflators!$H$2*Deflators!$K$2</f>
        <v>170.36227184966685</v>
      </c>
      <c r="J75" s="67">
        <f>'Level 2 2015-16 to 2023-24 cash'!J75/Deflators!$I$2*Deflators!$K$2</f>
        <v>161.89672182000001</v>
      </c>
      <c r="K75" s="67">
        <f>'Level 2 2015-16 to 2023-24 cash'!K75/Deflators!$J$2*Deflators!$K$2</f>
        <v>152.36546060000003</v>
      </c>
    </row>
    <row r="76" spans="1:11">
      <c r="A76" s="1" t="str">
        <f>'Level 2 2015-16 to 2023-24 cash'!A76</f>
        <v xml:space="preserve">Rural Affairs, Land Reform and Islands </v>
      </c>
      <c r="B76" s="1" t="str">
        <f>'Level 2 2015-16 to 2023-24 cash'!B76</f>
        <v>Digital Public Services, Committees, Commissions and Other Expenditure</v>
      </c>
      <c r="C76" s="67">
        <f>'Level 2 2015-16 to 2023-24 cash'!C76/Deflators!$B$2*Deflators!$K$2</f>
        <v>0</v>
      </c>
      <c r="D76" s="67">
        <f>'Level 2 2015-16 to 2023-24 cash'!D76/Deflators!$C$2*Deflators!$K$2</f>
        <v>0</v>
      </c>
      <c r="E76" s="67">
        <f>'Level 2 2015-16 to 2023-24 cash'!E76/Deflators!$D$2*Deflators!$K$2</f>
        <v>0</v>
      </c>
      <c r="F76" s="67">
        <f>'Level 2 2015-16 to 2023-24 cash'!F76/Deflators!$E$2*Deflators!$K$2</f>
        <v>0</v>
      </c>
      <c r="G76" s="67">
        <f>'Level 2 2015-16 to 2023-24 cash'!G76/Deflators!$F$2*Deflators!$K$2</f>
        <v>0</v>
      </c>
      <c r="H76" s="67">
        <f>'Level 2 2015-16 to 2023-24 cash'!H76/Deflators!$G$2*Deflators!$K$2</f>
        <v>0</v>
      </c>
      <c r="I76" s="67">
        <f>'Level 2 2015-16 to 2023-24 cash'!I76/Deflators!$H$2*Deflators!$K$2</f>
        <v>0</v>
      </c>
      <c r="J76" s="67">
        <f>'Level 2 2015-16 to 2023-24 cash'!J76/Deflators!$I$2*Deflators!$K$2</f>
        <v>0</v>
      </c>
      <c r="K76" s="67">
        <f>'Level 2 2015-16 to 2023-24 cash'!K76/Deflators!$J$2*Deflators!$K$2</f>
        <v>0</v>
      </c>
    </row>
    <row r="77" spans="1:11">
      <c r="A77" s="1" t="str">
        <f>'Level 2 2015-16 to 2023-24 cash'!A77</f>
        <v xml:space="preserve">Rural Affairs, Land Reform and Islands </v>
      </c>
      <c r="B77" s="1" t="str">
        <f>'Level 2 2015-16 to 2023-24 cash'!B77</f>
        <v>Employability</v>
      </c>
      <c r="C77" s="67">
        <f>'Level 2 2015-16 to 2023-24 cash'!C77/Deflators!$B$2*Deflators!$K$2</f>
        <v>23.830785399197577</v>
      </c>
      <c r="D77" s="67">
        <f>'Level 2 2015-16 to 2023-24 cash'!D77/Deflators!$C$2*Deflators!$K$2</f>
        <v>21.750504960477613</v>
      </c>
      <c r="E77" s="67">
        <f>'Level 2 2015-16 to 2023-24 cash'!E77/Deflators!$D$2*Deflators!$K$2</f>
        <v>44.995524146194022</v>
      </c>
      <c r="F77" s="67">
        <f>'Level 2 2015-16 to 2023-24 cash'!F77/Deflators!$E$2*Deflators!$K$2</f>
        <v>56.390411946901196</v>
      </c>
      <c r="G77" s="67">
        <f>'Level 2 2015-16 to 2023-24 cash'!G77/Deflators!$F$2*Deflators!$K$2</f>
        <v>55.971418807480873</v>
      </c>
      <c r="H77" s="67">
        <f>'Level 2 2015-16 to 2023-24 cash'!H77/Deflators!$G$2*Deflators!$K$2</f>
        <v>100.80908629061348</v>
      </c>
      <c r="I77" s="67">
        <f>'Level 2 2015-16 to 2023-24 cash'!I77/Deflators!$H$2*Deflators!$K$2</f>
        <v>83.530546256607835</v>
      </c>
      <c r="J77" s="67">
        <f>'Level 2 2015-16 to 2023-24 cash'!J77/Deflators!$I$2*Deflators!$K$2</f>
        <v>97.235823058199998</v>
      </c>
      <c r="K77" s="67">
        <f>'Level 2 2015-16 to 2023-24 cash'!K77/Deflators!$J$2*Deflators!$K$2</f>
        <v>94.483415199999996</v>
      </c>
    </row>
    <row r="78" spans="1:11">
      <c r="A78" s="1" t="str">
        <f>'Level 2 2015-16 to 2023-24 cash'!A78</f>
        <v xml:space="preserve">Rural Affairs, Land Reform and Islands </v>
      </c>
      <c r="B78" s="1" t="str">
        <f>'Level 2 2015-16 to 2023-24 cash'!B78</f>
        <v>Enterprise, Trade and Investment</v>
      </c>
      <c r="C78" s="67">
        <f>'Level 2 2015-16 to 2023-24 cash'!C78/Deflators!$B$2*Deflators!$K$2</f>
        <v>342.76612999179179</v>
      </c>
      <c r="D78" s="67">
        <f>'Level 2 2015-16 to 2023-24 cash'!D78/Deflators!$C$2*Deflators!$K$2</f>
        <v>305.5428077781379</v>
      </c>
      <c r="E78" s="67">
        <f>'Level 2 2015-16 to 2023-24 cash'!E78/Deflators!$D$2*Deflators!$K$2</f>
        <v>388.00672946463055</v>
      </c>
      <c r="F78" s="67">
        <f>'Level 2 2015-16 to 2023-24 cash'!F78/Deflators!$E$2*Deflators!$K$2</f>
        <v>540.5230640649994</v>
      </c>
      <c r="G78" s="67">
        <f>'Level 2 2015-16 to 2023-24 cash'!G78/Deflators!$F$2*Deflators!$K$2</f>
        <v>497.03595437754274</v>
      </c>
      <c r="H78" s="67">
        <f>'Level 2 2015-16 to 2023-24 cash'!H78/Deflators!$G$2*Deflators!$K$2</f>
        <v>1663.3377724054144</v>
      </c>
      <c r="I78" s="67">
        <f>'Level 2 2015-16 to 2023-24 cash'!I78/Deflators!$H$2*Deflators!$K$2</f>
        <v>1024.3829535171071</v>
      </c>
      <c r="J78" s="67">
        <f>'Level 2 2015-16 to 2023-24 cash'!J78/Deflators!$I$2*Deflators!$K$2</f>
        <v>501.97654105301996</v>
      </c>
      <c r="K78" s="67">
        <f>'Level 2 2015-16 to 2023-24 cash'!K78/Deflators!$J$2*Deflators!$K$2</f>
        <v>499.24518190000009</v>
      </c>
    </row>
    <row r="79" spans="1:11" s="17" customFormat="1" ht="15.75">
      <c r="A79" s="1" t="str">
        <f>'Level 2 2015-16 to 2023-24 cash'!A79</f>
        <v xml:space="preserve">Rural Affairs, Land Reform and Islands </v>
      </c>
      <c r="B79" s="1" t="str">
        <f>'Level 2 2015-16 to 2023-24 cash'!B79</f>
        <v>Rural Economy Enterprise</v>
      </c>
      <c r="C79" s="67">
        <f>'Level 2 2015-16 to 2023-24 cash'!C79/Deflators!$B$2*Deflators!$K$2</f>
        <v>88.968265490337629</v>
      </c>
      <c r="D79" s="67">
        <f>'Level 2 2015-16 to 2023-24 cash'!D79/Deflators!$C$2*Deflators!$K$2</f>
        <v>88.555627339087422</v>
      </c>
      <c r="E79" s="67">
        <f>'Level 2 2015-16 to 2023-24 cash'!E79/Deflators!$D$2*Deflators!$K$2</f>
        <v>97.384080588363275</v>
      </c>
      <c r="F79" s="67">
        <f>'Level 2 2015-16 to 2023-24 cash'!F79/Deflators!$E$2*Deflators!$K$2</f>
        <v>114.59588286643636</v>
      </c>
      <c r="G79" s="67">
        <f>'Level 2 2015-16 to 2023-24 cash'!G79/Deflators!$F$2*Deflators!$K$2</f>
        <v>98.895034102106735</v>
      </c>
      <c r="H79" s="67">
        <f>'Level 2 2015-16 to 2023-24 cash'!H79/Deflators!$G$2*Deflators!$K$2</f>
        <v>129.32434747144114</v>
      </c>
      <c r="I79" s="67">
        <f>'Level 2 2015-16 to 2023-24 cash'!I79/Deflators!$H$2*Deflators!$K$2</f>
        <v>127.03603909859109</v>
      </c>
      <c r="J79" s="67">
        <f>'Level 2 2015-16 to 2023-24 cash'!J79/Deflators!$I$2*Deflators!$K$2</f>
        <v>0</v>
      </c>
      <c r="K79" s="67">
        <f>'Level 2 2015-16 to 2023-24 cash'!K79/Deflators!$J$2*Deflators!$K$2</f>
        <v>0</v>
      </c>
    </row>
    <row r="80" spans="1:11">
      <c r="A80" s="1" t="str">
        <f>'Level 2 2015-16 to 2023-24 cash'!A80</f>
        <v xml:space="preserve">Rural Affairs, Land Reform and Islands </v>
      </c>
      <c r="B80" s="1" t="str">
        <f>'Level 2 2015-16 to 2023-24 cash'!B80</f>
        <v>European Structural Funds</v>
      </c>
      <c r="C80" s="67">
        <f>'Level 2 2015-16 to 2023-24 cash'!C80/Deflators!$B$2*Deflators!$K$2</f>
        <v>0</v>
      </c>
      <c r="D80" s="67">
        <f>'Level 2 2015-16 to 2023-24 cash'!D80/Deflators!$C$2*Deflators!$K$2</f>
        <v>0</v>
      </c>
      <c r="E80" s="67">
        <f>'Level 2 2015-16 to 2023-24 cash'!E80/Deflators!$D$2*Deflators!$K$2</f>
        <v>0</v>
      </c>
      <c r="F80" s="67">
        <f>'Level 2 2015-16 to 2023-24 cash'!F80/Deflators!$E$2*Deflators!$K$2</f>
        <v>0</v>
      </c>
      <c r="G80" s="67">
        <f>'Level 2 2015-16 to 2023-24 cash'!G80/Deflators!$F$2*Deflators!$K$2</f>
        <v>0</v>
      </c>
      <c r="H80" s="67">
        <f>'Level 2 2015-16 to 2023-24 cash'!H80/Deflators!$G$2*Deflators!$K$2</f>
        <v>0</v>
      </c>
      <c r="I80" s="67">
        <f>'Level 2 2015-16 to 2023-24 cash'!I80/Deflators!$H$2*Deflators!$K$2</f>
        <v>0</v>
      </c>
      <c r="J80" s="67">
        <f>'Level 2 2015-16 to 2023-24 cash'!J80/Deflators!$I$2*Deflators!$K$2</f>
        <v>0</v>
      </c>
      <c r="K80" s="67">
        <f>'Level 2 2015-16 to 2023-24 cash'!K80/Deflators!$J$2*Deflators!$K$2</f>
        <v>0</v>
      </c>
    </row>
    <row r="81" spans="1:11" s="17" customFormat="1" ht="15.75">
      <c r="A81" s="1" t="str">
        <f>'Level 2 2015-16 to 2023-24 cash'!A81</f>
        <v xml:space="preserve">Rural Affairs, Land Reform and Islands </v>
      </c>
      <c r="B81" s="1" t="str">
        <f>'Level 2 2015-16 to 2023-24 cash'!B81</f>
        <v>European Regional Development Fund</v>
      </c>
      <c r="C81" s="67">
        <f>'Level 2 2015-16 to 2023-24 cash'!C81/Deflators!$B$2*Deflators!$K$2</f>
        <v>0</v>
      </c>
      <c r="D81" s="67">
        <f>'Level 2 2015-16 to 2023-24 cash'!D81/Deflators!$C$2*Deflators!$K$2</f>
        <v>-41.94740242377825</v>
      </c>
      <c r="E81" s="67">
        <f>'Level 2 2015-16 to 2023-24 cash'!E81/Deflators!$D$2*Deflators!$K$2</f>
        <v>-5.7359733330842237</v>
      </c>
      <c r="F81" s="67">
        <f>'Level 2 2015-16 to 2023-24 cash'!F81/Deflators!$E$2*Deflators!$K$2</f>
        <v>0</v>
      </c>
      <c r="G81" s="67">
        <f>'Level 2 2015-16 to 2023-24 cash'!G81/Deflators!$F$2*Deflators!$K$2</f>
        <v>0</v>
      </c>
      <c r="H81" s="67">
        <f>'Level 2 2015-16 to 2023-24 cash'!H81/Deflators!$G$2*Deflators!$K$2</f>
        <v>-0.82860905054677769</v>
      </c>
      <c r="I81" s="67">
        <f>'Level 2 2015-16 to 2023-24 cash'!I81/Deflators!$H$2*Deflators!$K$2</f>
        <v>-0.52148390082163187</v>
      </c>
      <c r="J81" s="67">
        <f>'Level 2 2015-16 to 2023-24 cash'!J81/Deflators!$I$2*Deflators!$K$2</f>
        <v>0.50307504833999994</v>
      </c>
      <c r="K81" s="67">
        <f>'Level 2 2015-16 to 2023-24 cash'!K81/Deflators!$J$2*Deflators!$K$2</f>
        <v>0</v>
      </c>
    </row>
    <row r="82" spans="1:11">
      <c r="A82" s="1" t="str">
        <f>'Level 2 2015-16 to 2023-24 cash'!A82</f>
        <v xml:space="preserve">Rural Affairs, Land Reform and Islands </v>
      </c>
      <c r="B82" s="1" t="str">
        <f>'Level 2 2015-16 to 2023-24 cash'!B82</f>
        <v>ESF Programme Operation</v>
      </c>
      <c r="C82" s="67">
        <f>'Level 2 2015-16 to 2023-24 cash'!C82/Deflators!$B$2*Deflators!$K$2</f>
        <v>43.557379979644452</v>
      </c>
      <c r="D82" s="67">
        <f>'Level 2 2015-16 to 2023-24 cash'!D82/Deflators!$C$2*Deflators!$K$2</f>
        <v>-9.1921776916304179</v>
      </c>
      <c r="E82" s="67">
        <f>'Level 2 2015-16 to 2023-24 cash'!E82/Deflators!$D$2*Deflators!$K$2</f>
        <v>0</v>
      </c>
      <c r="F82" s="67">
        <f>'Level 2 2015-16 to 2023-24 cash'!F82/Deflators!$E$2*Deflators!$K$2</f>
        <v>0</v>
      </c>
      <c r="G82" s="67">
        <f>'Level 2 2015-16 to 2023-24 cash'!G82/Deflators!$F$2*Deflators!$K$2</f>
        <v>0</v>
      </c>
      <c r="H82" s="67">
        <f>'Level 2 2015-16 to 2023-24 cash'!H82/Deflators!$G$2*Deflators!$K$2</f>
        <v>0</v>
      </c>
      <c r="I82" s="67">
        <f>'Level 2 2015-16 to 2023-24 cash'!I82/Deflators!$H$2*Deflators!$K$2</f>
        <v>0</v>
      </c>
      <c r="J82" s="67">
        <f>'Level 2 2015-16 to 2023-24 cash'!J82/Deflators!$I$2*Deflators!$K$2</f>
        <v>-10.8655518</v>
      </c>
      <c r="K82" s="67">
        <f>'Level 2 2015-16 to 2023-24 cash'!K82/Deflators!$J$2*Deflators!$K$2</f>
        <v>0</v>
      </c>
    </row>
    <row r="83" spans="1:11">
      <c r="A83" s="1" t="str">
        <f>'Level 2 2015-16 to 2023-24 cash'!A83</f>
        <v xml:space="preserve">Rural Affairs, Land Reform and Islands </v>
      </c>
      <c r="B83" s="1" t="str">
        <f>'Level 2 2015-16 to 2023-24 cash'!B83</f>
        <v>Economic and Scientific Advice</v>
      </c>
      <c r="C83" s="67">
        <f>'Level 2 2015-16 to 2023-24 cash'!C83/Deflators!$B$2*Deflators!$K$2</f>
        <v>2.7802582965730509</v>
      </c>
      <c r="D83" s="67">
        <f>'Level 2 2015-16 to 2023-24 cash'!D83/Deflators!$C$2*Deflators!$K$2</f>
        <v>3.2366822857853585</v>
      </c>
      <c r="E83" s="67">
        <f>'Level 2 2015-16 to 2023-24 cash'!E83/Deflators!$D$2*Deflators!$K$2</f>
        <v>4.5887786664673715</v>
      </c>
      <c r="F83" s="67">
        <f>'Level 2 2015-16 to 2023-24 cash'!F83/Deflators!$E$2*Deflators!$K$2</f>
        <v>9.7044487298875417</v>
      </c>
      <c r="G83" s="67">
        <f>'Level 2 2015-16 to 2023-24 cash'!G83/Deflators!$F$2*Deflators!$K$2</f>
        <v>18.535197513588439</v>
      </c>
      <c r="H83" s="67">
        <f>'Level 2 2015-16 to 2023-24 cash'!H83/Deflators!$G$2*Deflators!$K$2</f>
        <v>14.561993970712434</v>
      </c>
      <c r="I83" s="67">
        <f>'Level 2 2015-16 to 2023-24 cash'!I83/Deflators!$H$2*Deflators!$K$2</f>
        <v>12.571486894807199</v>
      </c>
      <c r="J83" s="67">
        <f>'Level 2 2015-16 to 2023-24 cash'!J83/Deflators!$I$2*Deflators!$K$2</f>
        <v>12.551885439359999</v>
      </c>
      <c r="K83" s="67">
        <f>'Level 2 2015-16 to 2023-24 cash'!K83/Deflators!$J$2*Deflators!$K$2</f>
        <v>16.592129600000003</v>
      </c>
    </row>
    <row r="84" spans="1:11">
      <c r="A84" s="1" t="str">
        <f>'Level 2 2015-16 to 2023-24 cash'!A84</f>
        <v xml:space="preserve">Rural Affairs, Land Reform and Islands </v>
      </c>
      <c r="B84" s="1" t="str">
        <f>'Level 2 2015-16 to 2023-24 cash'!B84</f>
        <v>Organisational Readiness</v>
      </c>
      <c r="C84" s="67">
        <f>'Level 2 2015-16 to 2023-24 cash'!C84/Deflators!$B$2*Deflators!$K$2</f>
        <v>0</v>
      </c>
      <c r="D84" s="67">
        <f>'Level 2 2015-16 to 2023-24 cash'!D84/Deflators!$C$2*Deflators!$K$2</f>
        <v>0</v>
      </c>
      <c r="E84" s="67">
        <f>'Level 2 2015-16 to 2023-24 cash'!E84/Deflators!$D$2*Deflators!$K$2</f>
        <v>0</v>
      </c>
      <c r="F84" s="67">
        <f>'Level 2 2015-16 to 2023-24 cash'!F84/Deflators!$E$2*Deflators!$K$2</f>
        <v>0</v>
      </c>
      <c r="G84" s="67">
        <f>'Level 2 2015-16 to 2023-24 cash'!G84/Deflators!$F$2*Deflators!$K$2</f>
        <v>0</v>
      </c>
      <c r="H84" s="67">
        <f>'Level 2 2015-16 to 2023-24 cash'!H84/Deflators!$G$2*Deflators!$K$2</f>
        <v>0</v>
      </c>
      <c r="I84" s="67">
        <f>'Level 2 2015-16 to 2023-24 cash'!I84/Deflators!$H$2*Deflators!$K$2</f>
        <v>0</v>
      </c>
      <c r="J84" s="67">
        <f>'Level 2 2015-16 to 2023-24 cash'!J84/Deflators!$I$2*Deflators!$K$2</f>
        <v>23.90421396</v>
      </c>
      <c r="K84" s="67">
        <f>'Level 2 2015-16 to 2023-24 cash'!K84/Deflators!$J$2*Deflators!$K$2</f>
        <v>37.683420700000006</v>
      </c>
    </row>
    <row r="85" spans="1:11">
      <c r="A85" s="1" t="str">
        <f>'Level 2 2015-16 to 2023-24 cash'!A85</f>
        <v xml:space="preserve">Rural Affairs, Land Reform and Islands </v>
      </c>
      <c r="B85" s="1" t="str">
        <f>'Level 2 2015-16 to 2023-24 cash'!B85</f>
        <v>Government Business and Constitutional Relations</v>
      </c>
      <c r="C85" s="67">
        <f>'Level 2 2015-16 to 2023-24 cash'!C85/Deflators!$B$2*Deflators!$K$2</f>
        <v>6.6196626108882155</v>
      </c>
      <c r="D85" s="67">
        <f>'Level 2 2015-16 to 2023-24 cash'!D85/Deflators!$C$2*Deflators!$K$2</f>
        <v>41.559000549484011</v>
      </c>
      <c r="E85" s="67">
        <f>'Level 2 2015-16 to 2023-24 cash'!E85/Deflators!$D$2*Deflators!$K$2</f>
        <v>14.14873422160775</v>
      </c>
      <c r="F85" s="67">
        <f>'Level 2 2015-16 to 2023-24 cash'!F85/Deflators!$E$2*Deflators!$K$2</f>
        <v>14.164700249296878</v>
      </c>
      <c r="G85" s="67">
        <f>'Level 2 2015-16 to 2023-24 cash'!G85/Deflators!$F$2*Deflators!$K$2</f>
        <v>15.486645290958762</v>
      </c>
      <c r="H85" s="67">
        <f>'Level 2 2015-16 to 2023-24 cash'!H85/Deflators!$G$2*Deflators!$K$2</f>
        <v>28.720098893043829</v>
      </c>
      <c r="I85" s="67">
        <f>'Level 2 2015-16 to 2023-24 cash'!I85/Deflators!$H$2*Deflators!$K$2</f>
        <v>64.179768651119417</v>
      </c>
      <c r="J85" s="67">
        <f>'Level 2 2015-16 to 2023-24 cash'!J85/Deflators!$I$2*Deflators!$K$2</f>
        <v>10.9307451108</v>
      </c>
      <c r="K85" s="67">
        <f>'Level 2 2015-16 to 2023-24 cash'!K85/Deflators!$J$2*Deflators!$K$2</f>
        <v>8.1015618000000007</v>
      </c>
    </row>
    <row r="86" spans="1:11">
      <c r="A86" s="1" t="str">
        <f>'Level 2 2015-16 to 2023-24 cash'!A86</f>
        <v xml:space="preserve">Rural Affairs, Land Reform and Islands </v>
      </c>
      <c r="B86" s="1" t="str">
        <f>'Level 2 2015-16 to 2023-24 cash'!B86</f>
        <v>Regeneration</v>
      </c>
      <c r="C86" s="67">
        <f>'Level 2 2015-16 to 2023-24 cash'!C86/Deflators!$B$2*Deflators!$K$2</f>
        <v>0</v>
      </c>
      <c r="D86" s="67">
        <f>'Level 2 2015-16 to 2023-24 cash'!D86/Deflators!$C$2*Deflators!$K$2</f>
        <v>0</v>
      </c>
      <c r="E86" s="67">
        <f>'Level 2 2015-16 to 2023-24 cash'!E86/Deflators!$D$2*Deflators!$K$2</f>
        <v>0</v>
      </c>
      <c r="F86" s="67">
        <f>'Level 2 2015-16 to 2023-24 cash'!F86/Deflators!$E$2*Deflators!$K$2</f>
        <v>0</v>
      </c>
      <c r="G86" s="67">
        <f>'Level 2 2015-16 to 2023-24 cash'!G86/Deflators!$F$2*Deflators!$K$2</f>
        <v>0</v>
      </c>
      <c r="H86" s="67">
        <f>'Level 2 2015-16 to 2023-24 cash'!H86/Deflators!$G$2*Deflators!$K$2</f>
        <v>0</v>
      </c>
      <c r="I86" s="67">
        <f>'Level 2 2015-16 to 2023-24 cash'!I86/Deflators!$H$2*Deflators!$K$2</f>
        <v>0</v>
      </c>
      <c r="J86" s="67">
        <f>'Level 2 2015-16 to 2023-24 cash'!J86/Deflators!$I$2*Deflators!$K$2</f>
        <v>89.097524759999999</v>
      </c>
      <c r="K86" s="67">
        <f>'Level 2 2015-16 to 2023-24 cash'!K86/Deflators!$J$2*Deflators!$K$2</f>
        <v>51.310915100000003</v>
      </c>
    </row>
    <row r="87" spans="1:11">
      <c r="A87" s="1" t="str">
        <f>'Level 2 2015-16 to 2023-24 cash'!A87</f>
        <v xml:space="preserve">Rural Affairs, Land Reform and Islands </v>
      </c>
      <c r="B87" s="1" t="str">
        <f>'Level 2 2015-16 to 2023-24 cash'!B87</f>
        <v>Scottish National Investment Bank</v>
      </c>
      <c r="C87" s="67">
        <f>'Level 2 2015-16 to 2023-24 cash'!C87/Deflators!$B$2*Deflators!$K$2</f>
        <v>0</v>
      </c>
      <c r="D87" s="67">
        <f>'Level 2 2015-16 to 2023-24 cash'!D87/Deflators!$C$2*Deflators!$K$2</f>
        <v>0</v>
      </c>
      <c r="E87" s="67">
        <f>'Level 2 2015-16 to 2023-24 cash'!E87/Deflators!$D$2*Deflators!$K$2</f>
        <v>0</v>
      </c>
      <c r="F87" s="67">
        <f>'Level 2 2015-16 to 2023-24 cash'!F87/Deflators!$E$2*Deflators!$K$2</f>
        <v>0</v>
      </c>
      <c r="G87" s="67">
        <f>'Level 2 2015-16 to 2023-24 cash'!G87/Deflators!$F$2*Deflators!$K$2</f>
        <v>0</v>
      </c>
      <c r="H87" s="67">
        <f>'Level 2 2015-16 to 2023-24 cash'!H87/Deflators!$G$2*Deflators!$K$2</f>
        <v>74.529680816009815</v>
      </c>
      <c r="I87" s="67">
        <f>'Level 2 2015-16 to 2023-24 cash'!I87/Deflators!$H$2*Deflators!$K$2</f>
        <v>179.80019923328695</v>
      </c>
      <c r="J87" s="67">
        <f>'Level 2 2015-16 to 2023-24 cash'!J87/Deflators!$I$2*Deflators!$K$2</f>
        <v>190.62306766883998</v>
      </c>
      <c r="K87" s="67">
        <f>'Level 2 2015-16 to 2023-24 cash'!K87/Deflators!$J$2*Deflators!$K$2</f>
        <v>254.88696820000001</v>
      </c>
    </row>
    <row r="88" spans="1:11">
      <c r="A88" s="1" t="str">
        <f>'Level 2 2015-16 to 2023-24 cash'!A88</f>
        <v xml:space="preserve">Rural Affairs, Land Reform and Islands </v>
      </c>
      <c r="B88" s="1" t="str">
        <f>'Level 2 2015-16 to 2023-24 cash'!B88</f>
        <v>Cities Investment and Strategy</v>
      </c>
      <c r="C88" s="67">
        <f>'Level 2 2015-16 to 2023-24 cash'!C88/Deflators!$B$2*Deflators!$K$2</f>
        <v>43.822166484079993</v>
      </c>
      <c r="D88" s="67">
        <f>'Level 2 2015-16 to 2023-24 cash'!D88/Deflators!$C$2*Deflators!$K$2</f>
        <v>57.483477395547972</v>
      </c>
      <c r="E88" s="67">
        <f>'Level 2 2015-16 to 2023-24 cash'!E88/Deflators!$D$2*Deflators!$K$2</f>
        <v>55.702674367951246</v>
      </c>
      <c r="F88" s="67">
        <f>'Level 2 2015-16 to 2023-24 cash'!F88/Deflators!$E$2*Deflators!$K$2</f>
        <v>114.48478228282947</v>
      </c>
      <c r="G88" s="67">
        <f>'Level 2 2015-16 to 2023-24 cash'!G88/Deflators!$F$2*Deflators!$K$2</f>
        <v>140.11146015206</v>
      </c>
      <c r="H88" s="67">
        <f>'Level 2 2015-16 to 2023-24 cash'!H88/Deflators!$G$2*Deflators!$K$2</f>
        <v>252.65863845457204</v>
      </c>
      <c r="I88" s="67">
        <f>'Level 2 2015-16 to 2023-24 cash'!I88/Deflators!$H$2*Deflators!$K$2</f>
        <v>399.41476307305408</v>
      </c>
      <c r="J88" s="67">
        <f>'Level 2 2015-16 to 2023-24 cash'!J88/Deflators!$I$2*Deflators!$K$2</f>
        <v>216.22448082</v>
      </c>
      <c r="K88" s="67">
        <f>'Level 2 2015-16 to 2023-24 cash'!K88/Deflators!$J$2*Deflators!$K$2</f>
        <v>157.9016302</v>
      </c>
    </row>
    <row r="89" spans="1:11">
      <c r="A89" s="1" t="str">
        <f>'Level 2 2015-16 to 2023-24 cash'!A89</f>
        <v xml:space="preserve">Rural Affairs, Land Reform and Islands </v>
      </c>
      <c r="B89" s="1" t="str">
        <f>'Level 2 2015-16 to 2023-24 cash'!B89</f>
        <v>Ferguson Marine</v>
      </c>
      <c r="C89" s="67">
        <f>'Level 2 2015-16 to 2023-24 cash'!C89/Deflators!$B$2*Deflators!$K$2</f>
        <v>0</v>
      </c>
      <c r="D89" s="67">
        <f>'Level 2 2015-16 to 2023-24 cash'!D89/Deflators!$C$2*Deflators!$K$2</f>
        <v>0</v>
      </c>
      <c r="E89" s="67">
        <f>'Level 2 2015-16 to 2023-24 cash'!E89/Deflators!$D$2*Deflators!$K$2</f>
        <v>0</v>
      </c>
      <c r="F89" s="67">
        <f>'Level 2 2015-16 to 2023-24 cash'!F89/Deflators!$E$2*Deflators!$K$2</f>
        <v>0</v>
      </c>
      <c r="G89" s="67">
        <f>'Level 2 2015-16 to 2023-24 cash'!G89/Deflators!$F$2*Deflators!$K$2</f>
        <v>19.754618402640311</v>
      </c>
      <c r="H89" s="67">
        <f>'Level 2 2015-16 to 2023-24 cash'!H89/Deflators!$G$2*Deflators!$K$2</f>
        <v>98.058243115823416</v>
      </c>
      <c r="I89" s="67">
        <f>'Level 2 2015-16 to 2023-24 cash'!I89/Deflators!$H$2*Deflators!$K$2</f>
        <v>134.01670640490207</v>
      </c>
      <c r="J89" s="67">
        <f>'Level 2 2015-16 to 2023-24 cash'!J89/Deflators!$I$2*Deflators!$K$2</f>
        <v>140.72519413769999</v>
      </c>
      <c r="K89" s="67">
        <f>'Level 2 2015-16 to 2023-24 cash'!K89/Deflators!$J$2*Deflators!$K$2</f>
        <v>78.627325900000002</v>
      </c>
    </row>
    <row r="90" spans="1:11">
      <c r="A90" s="1" t="str">
        <f>'Level 2 2015-16 to 2023-24 cash'!A90</f>
        <v xml:space="preserve">Rural Affairs, Land Reform and Islands </v>
      </c>
      <c r="B90" s="1" t="str">
        <f>'Level 2 2015-16 to 2023-24 cash'!B90</f>
        <v>Tourism</v>
      </c>
      <c r="C90" s="67">
        <f>'Level 2 2015-16 to 2023-24 cash'!C90/Deflators!$B$2*Deflators!$K$2</f>
        <v>62.88679480343805</v>
      </c>
      <c r="D90" s="67">
        <f>'Level 2 2015-16 to 2023-24 cash'!D90/Deflators!$C$2*Deflators!$K$2</f>
        <v>63.827374675687274</v>
      </c>
      <c r="E90" s="67">
        <f>'Level 2 2015-16 to 2023-24 cash'!E90/Deflators!$D$2*Deflators!$K$2</f>
        <v>64.242901330543305</v>
      </c>
      <c r="F90" s="67">
        <f>'Level 2 2015-16 to 2023-24 cash'!F90/Deflators!$E$2*Deflators!$K$2</f>
        <v>68.158335561083064</v>
      </c>
      <c r="G90" s="67">
        <f>'Level 2 2015-16 to 2023-24 cash'!G90/Deflators!$F$2*Deflators!$K$2</f>
        <v>74.994384676690061</v>
      </c>
      <c r="H90" s="67">
        <f>'Level 2 2015-16 to 2023-24 cash'!H90/Deflators!$G$2*Deflators!$K$2</f>
        <v>159.37415558107469</v>
      </c>
      <c r="I90" s="67">
        <f>'Level 2 2015-16 to 2023-24 cash'!I90/Deflators!$H$2*Deflators!$K$2</f>
        <v>132.48368341967418</v>
      </c>
      <c r="J90" s="67">
        <f>'Level 2 2015-16 to 2023-24 cash'!J90/Deflators!$I$2*Deflators!$K$2</f>
        <v>78.083114900340007</v>
      </c>
      <c r="K90" s="67">
        <f>'Level 2 2015-16 to 2023-24 cash'!K90/Deflators!$J$2*Deflators!$K$2</f>
        <v>0</v>
      </c>
    </row>
    <row r="91" spans="1:11">
      <c r="A91" s="1" t="str">
        <f>'Level 2 2015-16 to 2023-24 cash'!A91</f>
        <v xml:space="preserve">Rural Affairs, Land Reform and Islands </v>
      </c>
      <c r="B91" s="1" t="str">
        <f>'Level 2 2015-16 to 2023-24 cash'!B91</f>
        <v>Tourism and Major Events</v>
      </c>
      <c r="C91" s="67">
        <f>'Level 2 2015-16 to 2023-24 cash'!C91/Deflators!$B$2*Deflators!$K$2</f>
        <v>0</v>
      </c>
      <c r="D91" s="67">
        <f>'Level 2 2015-16 to 2023-24 cash'!D91/Deflators!$C$2*Deflators!$K$2</f>
        <v>0</v>
      </c>
      <c r="E91" s="67">
        <f>'Level 2 2015-16 to 2023-24 cash'!E91/Deflators!$D$2*Deflators!$K$2</f>
        <v>0</v>
      </c>
      <c r="F91" s="67">
        <f>'Level 2 2015-16 to 2023-24 cash'!F91/Deflators!$E$2*Deflators!$K$2</f>
        <v>0</v>
      </c>
      <c r="G91" s="67">
        <f>'Level 2 2015-16 to 2023-24 cash'!G91/Deflators!$F$2*Deflators!$K$2</f>
        <v>0</v>
      </c>
      <c r="H91" s="67">
        <f>'Level 2 2015-16 to 2023-24 cash'!H91/Deflators!$G$2*Deflators!$K$2</f>
        <v>0</v>
      </c>
      <c r="I91" s="67">
        <f>'Level 2 2015-16 to 2023-24 cash'!I91/Deflators!$H$2*Deflators!$K$2</f>
        <v>0</v>
      </c>
      <c r="J91" s="67">
        <f>'Level 2 2015-16 to 2023-24 cash'!J91/Deflators!$I$2*Deflators!$K$2</f>
        <v>0</v>
      </c>
      <c r="K91" s="67">
        <f>'Level 2 2015-16 to 2023-24 cash'!K91/Deflators!$J$2*Deflators!$K$2</f>
        <v>85.698021800000006</v>
      </c>
    </row>
    <row r="92" spans="1:11" s="17" customFormat="1" ht="15.75">
      <c r="A92" s="1" t="str">
        <f>'Level 2 2015-16 to 2023-24 cash'!A92</f>
        <v xml:space="preserve">Rural Affairs, Land Reform and Islands </v>
      </c>
      <c r="B92" s="1" t="str">
        <f>'Level 2 2015-16 to 2023-24 cash'!B92</f>
        <v>Gaelic</v>
      </c>
      <c r="C92" s="67">
        <f>'Level 2 2015-16 to 2023-24 cash'!C92/Deflators!$B$2*Deflators!$K$2</f>
        <v>0</v>
      </c>
      <c r="D92" s="67">
        <f>'Level 2 2015-16 to 2023-24 cash'!D92/Deflators!$C$2*Deflators!$K$2</f>
        <v>0</v>
      </c>
      <c r="E92" s="67">
        <f>'Level 2 2015-16 to 2023-24 cash'!E92/Deflators!$D$2*Deflators!$K$2</f>
        <v>0</v>
      </c>
      <c r="F92" s="67">
        <f>'Level 2 2015-16 to 2023-24 cash'!F92/Deflators!$E$2*Deflators!$K$2</f>
        <v>0</v>
      </c>
      <c r="G92" s="67">
        <f>'Level 2 2015-16 to 2023-24 cash'!G92/Deflators!$F$2*Deflators!$K$2</f>
        <v>0</v>
      </c>
      <c r="H92" s="67">
        <f>'Level 2 2015-16 to 2023-24 cash'!H92/Deflators!$G$2*Deflators!$K$2</f>
        <v>0</v>
      </c>
      <c r="I92" s="67">
        <f>'Level 2 2015-16 to 2023-24 cash'!I92/Deflators!$H$2*Deflators!$K$2</f>
        <v>0</v>
      </c>
      <c r="J92" s="67">
        <f>'Level 2 2015-16 to 2023-24 cash'!J92/Deflators!$I$2*Deflators!$K$2</f>
        <v>29.336989860000003</v>
      </c>
      <c r="K92" s="67">
        <f>'Level 2 2015-16 to 2023-24 cash'!K92/Deflators!$J$2*Deflators!$K$2</f>
        <v>27.969531400000001</v>
      </c>
    </row>
    <row r="93" spans="1:11">
      <c r="A93" s="1" t="str">
        <f>'Level 2 2015-16 to 2023-24 cash'!A93</f>
        <v xml:space="preserve">Rural Affairs, Land Reform and Islands </v>
      </c>
      <c r="B93" s="1" t="str">
        <f>'Level 2 2015-16 to 2023-24 cash'!B93</f>
        <v>Redress, Relations and Response</v>
      </c>
      <c r="C93" s="67">
        <f>'Level 2 2015-16 to 2023-24 cash'!C93/Deflators!$B$2*Deflators!$K$2</f>
        <v>0</v>
      </c>
      <c r="D93" s="67">
        <f>'Level 2 2015-16 to 2023-24 cash'!D93/Deflators!$C$2*Deflators!$K$2</f>
        <v>0</v>
      </c>
      <c r="E93" s="67">
        <f>'Level 2 2015-16 to 2023-24 cash'!E93/Deflators!$D$2*Deflators!$K$2</f>
        <v>0</v>
      </c>
      <c r="F93" s="67">
        <f>'Level 2 2015-16 to 2023-24 cash'!F93/Deflators!$E$2*Deflators!$K$2</f>
        <v>0</v>
      </c>
      <c r="G93" s="67">
        <f>'Level 2 2015-16 to 2023-24 cash'!G93/Deflators!$F$2*Deflators!$K$2</f>
        <v>0</v>
      </c>
      <c r="H93" s="67">
        <f>'Level 2 2015-16 to 2023-24 cash'!H93/Deflators!$G$2*Deflators!$K$2</f>
        <v>0</v>
      </c>
      <c r="I93" s="67">
        <f>'Level 2 2015-16 to 2023-24 cash'!I93/Deflators!$H$2*Deflators!$K$2</f>
        <v>0</v>
      </c>
      <c r="J93" s="67">
        <f>'Level 2 2015-16 to 2023-24 cash'!J93/Deflators!$I$2*Deflators!$K$2</f>
        <v>39.115986479999997</v>
      </c>
      <c r="K93" s="67">
        <f>'Level 2 2015-16 to 2023-24 cash'!K93/Deflators!$J$2*Deflators!$K$2</f>
        <v>494.82689270000014</v>
      </c>
    </row>
    <row r="94" spans="1:11">
      <c r="A94" s="1" t="str">
        <f>'Level 2 2015-16 to 2023-24 cash'!A94</f>
        <v xml:space="preserve">Rural Affairs, Land Reform and Islands </v>
      </c>
      <c r="B94" s="1" t="str">
        <f>'Level 2 2015-16 to 2023-24 cash'!B94</f>
        <v>Total Deputy First Minister, Economy and Gaelic</v>
      </c>
      <c r="C94" s="67">
        <f>'Level 2 2015-16 to 2023-24 cash'!C94/Deflators!$B$2*Deflators!$K$2</f>
        <v>718.498179785807</v>
      </c>
      <c r="D94" s="67">
        <f>'Level 2 2015-16 to 2023-24 cash'!D94/Deflators!$C$2*Deflators!$K$2</f>
        <v>636.84960655112729</v>
      </c>
      <c r="E94" s="67">
        <f>'Level 2 2015-16 to 2023-24 cash'!E94/Deflators!$D$2*Deflators!$K$2</f>
        <v>744.27440648619529</v>
      </c>
      <c r="F94" s="67">
        <f>'Level 2 2015-16 to 2023-24 cash'!F94/Deflators!$E$2*Deflators!$K$2</f>
        <v>934.33718331651369</v>
      </c>
      <c r="G94" s="67">
        <f>'Level 2 2015-16 to 2023-24 cash'!G94/Deflators!$F$2*Deflators!$K$2</f>
        <v>961.6353131063056</v>
      </c>
      <c r="H94" s="67">
        <f>'Level 2 2015-16 to 2023-24 cash'!H94/Deflators!$G$2*Deflators!$K$2</f>
        <v>2640.1798900840859</v>
      </c>
      <c r="I94" s="67">
        <f>'Level 2 2015-16 to 2023-24 cash'!I94/Deflators!$H$2*Deflators!$K$2</f>
        <v>2327.2569344979952</v>
      </c>
      <c r="J94" s="67">
        <f>'Level 2 2015-16 to 2023-24 cash'!J94/Deflators!$I$2*Deflators!$K$2</f>
        <v>1581.3398123166</v>
      </c>
      <c r="K94" s="67">
        <f>'Level 2 2015-16 to 2023-24 cash'!K94/Deflators!$J$2*Deflators!$K$2</f>
        <v>1959.6924551000002</v>
      </c>
    </row>
    <row r="95" spans="1:11" s="17" customFormat="1" ht="15.75">
      <c r="A95" s="1" t="str">
        <f>'Level 2 2015-16 to 2023-24 cash'!A95</f>
        <v xml:space="preserve">Rural Affairs, Land Reform and Islands </v>
      </c>
      <c r="B95" s="1" t="str">
        <f>'Level 2 2015-16 to 2023-24 cash'!B95</f>
        <v>Agricultural Support and Related</v>
      </c>
      <c r="C95" s="67">
        <f>'Level 2 2015-16 to 2023-24 cash'!C95/Deflators!$B$2*Deflators!$K$2</f>
        <v>212.6235630617295</v>
      </c>
      <c r="D95" s="67">
        <f>'Level 2 2015-16 to 2023-24 cash'!D95/Deflators!$C$2*Deflators!$K$2</f>
        <v>253.10855474841506</v>
      </c>
      <c r="E95" s="67">
        <f>'Level 2 2015-16 to 2023-24 cash'!E95/Deflators!$D$2*Deflators!$K$2</f>
        <v>186.61033243634009</v>
      </c>
      <c r="F95" s="67">
        <f>'Level 2 2015-16 to 2023-24 cash'!F95/Deflators!$E$2*Deflators!$K$2</f>
        <v>222.01017407567656</v>
      </c>
      <c r="G95" s="67">
        <f>'Level 2 2015-16 to 2023-24 cash'!G95/Deflators!$F$2*Deflators!$K$2</f>
        <v>208.15514576115442</v>
      </c>
      <c r="H95" s="67">
        <f>'Level 2 2015-16 to 2023-24 cash'!H95/Deflators!$G$2*Deflators!$K$2</f>
        <v>850.4838665711286</v>
      </c>
      <c r="I95" s="67">
        <f>'Level 2 2015-16 to 2023-24 cash'!I95/Deflators!$H$2*Deflators!$K$2</f>
        <v>796.0894076136658</v>
      </c>
      <c r="J95" s="67">
        <f>'Level 2 2015-16 to 2023-24 cash'!J95/Deflators!$I$2*Deflators!$K$2</f>
        <v>744.12405535745995</v>
      </c>
      <c r="K95" s="67">
        <f>'Level 2 2015-16 to 2023-24 cash'!K95/Deflators!$J$2*Deflators!$K$2</f>
        <v>674.1801564000001</v>
      </c>
    </row>
    <row r="96" spans="1:11">
      <c r="A96" s="1" t="str">
        <f>'Level 2 2015-16 to 2023-24 cash'!A96</f>
        <v xml:space="preserve">Rural Affairs, Land Reform and Islands </v>
      </c>
      <c r="B96" s="1" t="str">
        <f>'Level 2 2015-16 to 2023-24 cash'!B96</f>
        <v>Rural Services</v>
      </c>
      <c r="C96" s="67">
        <f>'Level 2 2015-16 to 2023-24 cash'!C96/Deflators!$B$2*Deflators!$K$2</f>
        <v>109.75400608852661</v>
      </c>
      <c r="D96" s="67">
        <f>'Level 2 2015-16 to 2023-24 cash'!D96/Deflators!$C$2*Deflators!$K$2</f>
        <v>210.12541399318553</v>
      </c>
      <c r="E96" s="67">
        <f>'Level 2 2015-16 to 2023-24 cash'!E96/Deflators!$D$2*Deflators!$K$2</f>
        <v>222.93816354587352</v>
      </c>
      <c r="F96" s="67">
        <f>'Level 2 2015-16 to 2023-24 cash'!F96/Deflators!$E$2*Deflators!$K$2</f>
        <v>-44.190569209932974</v>
      </c>
      <c r="G96" s="67">
        <f>'Level 2 2015-16 to 2023-24 cash'!G96/Deflators!$F$2*Deflators!$K$2</f>
        <v>74.140790054353758</v>
      </c>
      <c r="H96" s="67">
        <f>'Level 2 2015-16 to 2023-24 cash'!H96/Deflators!$G$2*Deflators!$K$2</f>
        <v>-135.30514575806927</v>
      </c>
      <c r="I96" s="67">
        <f>'Level 2 2015-16 to 2023-24 cash'!I96/Deflators!$H$2*Deflators!$K$2</f>
        <v>49.943723769314595</v>
      </c>
      <c r="J96" s="67">
        <f>'Level 2 2015-16 to 2023-24 cash'!J96/Deflators!$I$2*Deflators!$K$2</f>
        <v>56.055381736200005</v>
      </c>
      <c r="K96" s="67">
        <f>'Level 2 2015-16 to 2023-24 cash'!K96/Deflators!$J$2*Deflators!$K$2</f>
        <v>53.043015500000003</v>
      </c>
    </row>
    <row r="97" spans="1:11">
      <c r="A97" s="1" t="str">
        <f>'Level 2 2015-16 to 2023-24 cash'!A97</f>
        <v xml:space="preserve">Rural Affairs, Land Reform and Islands </v>
      </c>
      <c r="B97" s="1" t="str">
        <f>'Level 2 2015-16 to 2023-24 cash'!B97</f>
        <v>Marine Funding</v>
      </c>
      <c r="C97" s="67">
        <f>'Level 2 2015-16 to 2023-24 cash'!C97/Deflators!$B$2*Deflators!$K$2</f>
        <v>0</v>
      </c>
      <c r="D97" s="67">
        <f>'Level 2 2015-16 to 2023-24 cash'!D97/Deflators!$C$2*Deflators!$K$2</f>
        <v>0</v>
      </c>
      <c r="E97" s="67">
        <f>'Level 2 2015-16 to 2023-24 cash'!E97/Deflators!$D$2*Deflators!$K$2</f>
        <v>0</v>
      </c>
      <c r="F97" s="67">
        <f>'Level 2 2015-16 to 2023-24 cash'!F97/Deflators!$E$2*Deflators!$K$2</f>
        <v>0</v>
      </c>
      <c r="G97" s="67">
        <f>'Level 2 2015-16 to 2023-24 cash'!G97/Deflators!$F$2*Deflators!$K$2</f>
        <v>0</v>
      </c>
      <c r="H97" s="67">
        <f>'Level 2 2015-16 to 2023-24 cash'!H97/Deflators!$G$2*Deflators!$K$2</f>
        <v>0</v>
      </c>
      <c r="I97" s="67">
        <f>'Level 2 2015-16 to 2023-24 cash'!I97/Deflators!$H$2*Deflators!$K$2</f>
        <v>0</v>
      </c>
      <c r="J97" s="67">
        <f>'Level 2 2015-16 to 2023-24 cash'!J97/Deflators!$I$2*Deflators!$K$2</f>
        <v>13.038662159999999</v>
      </c>
      <c r="K97" s="67">
        <f>'Level 2 2015-16 to 2023-24 cash'!K97/Deflators!$J$2*Deflators!$K$2</f>
        <v>12.779870800000001</v>
      </c>
    </row>
    <row r="98" spans="1:11" s="17" customFormat="1" ht="15.75">
      <c r="A98" s="1" t="str">
        <f>'Level 2 2015-16 to 2023-24 cash'!A98</f>
        <v xml:space="preserve">Rural Affairs, Land Reform and Islands </v>
      </c>
      <c r="B98" s="1" t="str">
        <f>'Level 2 2015-16 to 2023-24 cash'!B98</f>
        <v xml:space="preserve">Fisheries </v>
      </c>
      <c r="C98" s="67">
        <f>'Level 2 2015-16 to 2023-24 cash'!C98/Deflators!$B$2*Deflators!$K$2</f>
        <v>10.326673672985615</v>
      </c>
      <c r="D98" s="67">
        <f>'Level 2 2015-16 to 2023-24 cash'!D98/Deflators!$C$2*Deflators!$K$2</f>
        <v>5.6965608229822324</v>
      </c>
      <c r="E98" s="67">
        <f>'Level 2 2015-16 to 2023-24 cash'!E98/Deflators!$D$2*Deflators!$K$2</f>
        <v>6.8831679997010689</v>
      </c>
      <c r="F98" s="67">
        <f>'Level 2 2015-16 to 2023-24 cash'!F98/Deflators!$E$2*Deflators!$K$2</f>
        <v>6.2553373534173486</v>
      </c>
      <c r="G98" s="67">
        <f>'Level 2 2015-16 to 2023-24 cash'!G98/Deflators!$F$2*Deflators!$K$2</f>
        <v>7.926235778837162</v>
      </c>
      <c r="H98" s="67">
        <f>'Level 2 2015-16 to 2023-24 cash'!H98/Deflators!$G$2*Deflators!$K$2</f>
        <v>25.370944434548889</v>
      </c>
      <c r="I98" s="67">
        <f>'Level 2 2015-16 to 2023-24 cash'!I98/Deflators!$H$2*Deflators!$K$2</f>
        <v>15.432664189940169</v>
      </c>
      <c r="J98" s="67">
        <f>'Level 2 2015-16 to 2023-24 cash'!J98/Deflators!$I$2*Deflators!$K$2</f>
        <v>0</v>
      </c>
      <c r="K98" s="67">
        <f>'Level 2 2015-16 to 2023-24 cash'!K98/Deflators!$J$2*Deflators!$K$2</f>
        <v>0</v>
      </c>
    </row>
    <row r="99" spans="1:11">
      <c r="A99" s="1" t="str">
        <f>'Level 2 2015-16 to 2023-24 cash'!A99</f>
        <v xml:space="preserve">Rural Affairs, Land Reform and Islands </v>
      </c>
      <c r="B99" s="1" t="str">
        <f>'Level 2 2015-16 to 2023-24 cash'!B99</f>
        <v>Marine</v>
      </c>
      <c r="C99" s="67">
        <f>'Level 2 2015-16 to 2023-24 cash'!C99/Deflators!$B$2*Deflators!$K$2</f>
        <v>71.624749449810494</v>
      </c>
      <c r="D99" s="67">
        <f>'Level 2 2015-16 to 2023-24 cash'!D99/Deflators!$C$2*Deflators!$K$2</f>
        <v>71.983814035866388</v>
      </c>
      <c r="E99" s="67">
        <f>'Level 2 2015-16 to 2023-24 cash'!E99/Deflators!$D$2*Deflators!$K$2</f>
        <v>73.675390811615131</v>
      </c>
      <c r="F99" s="67">
        <f>'Level 2 2015-16 to 2023-24 cash'!F99/Deflators!$E$2*Deflators!$K$2</f>
        <v>68.188295269022007</v>
      </c>
      <c r="G99" s="67">
        <f>'Level 2 2015-16 to 2023-24 cash'!G99/Deflators!$F$2*Deflators!$K$2</f>
        <v>80.84760494413905</v>
      </c>
      <c r="H99" s="67">
        <f>'Level 2 2015-16 to 2023-24 cash'!H99/Deflators!$G$2*Deflators!$K$2</f>
        <v>91.962874583379445</v>
      </c>
      <c r="I99" s="67">
        <f>'Level 2 2015-16 to 2023-24 cash'!I99/Deflators!$H$2*Deflators!$K$2</f>
        <v>91.002432773067781</v>
      </c>
      <c r="J99" s="67">
        <f>'Level 2 2015-16 to 2023-24 cash'!J99/Deflators!$I$2*Deflators!$K$2</f>
        <v>88.010969579999994</v>
      </c>
      <c r="K99" s="67">
        <f>'Level 2 2015-16 to 2023-24 cash'!K99/Deflators!$J$2*Deflators!$K$2</f>
        <v>79.232332600000007</v>
      </c>
    </row>
    <row r="100" spans="1:11" s="17" customFormat="1" ht="15.75">
      <c r="A100" s="1" t="str">
        <f>'Level 2 2015-16 to 2023-24 cash'!A100</f>
        <v xml:space="preserve">Rural Affairs, Land Reform and Islands </v>
      </c>
      <c r="B100" s="1" t="str">
        <f>'Level 2 2015-16 to 2023-24 cash'!B100</f>
        <v>Islands</v>
      </c>
      <c r="C100" s="67">
        <f>'Level 2 2015-16 to 2023-24 cash'!C100/Deflators!$B$2*Deflators!$K$2</f>
        <v>0</v>
      </c>
      <c r="D100" s="67">
        <f>'Level 2 2015-16 to 2023-24 cash'!D100/Deflators!$C$2*Deflators!$K$2</f>
        <v>0</v>
      </c>
      <c r="E100" s="67">
        <f>'Level 2 2015-16 to 2023-24 cash'!E100/Deflators!$D$2*Deflators!$K$2</f>
        <v>0</v>
      </c>
      <c r="F100" s="67">
        <f>'Level 2 2015-16 to 2023-24 cash'!F100/Deflators!$E$2*Deflators!$K$2</f>
        <v>0</v>
      </c>
      <c r="G100" s="67">
        <f>'Level 2 2015-16 to 2023-24 cash'!G100/Deflators!$F$2*Deflators!$K$2</f>
        <v>0</v>
      </c>
      <c r="H100" s="67">
        <f>'Level 2 2015-16 to 2023-24 cash'!H100/Deflators!$G$2*Deflators!$K$2</f>
        <v>0</v>
      </c>
      <c r="I100" s="67">
        <f>'Level 2 2015-16 to 2023-24 cash'!I100/Deflators!$H$2*Deflators!$K$2</f>
        <v>10.725340763773476</v>
      </c>
      <c r="J100" s="67">
        <f>'Level 2 2015-16 to 2023-24 cash'!J100/Deflators!$I$2*Deflators!$K$2</f>
        <v>8.1774142846799993</v>
      </c>
      <c r="K100" s="67">
        <f>'Level 2 2015-16 to 2023-24 cash'!K100/Deflators!$J$2*Deflators!$K$2</f>
        <v>6.7779177000000015</v>
      </c>
    </row>
    <row r="101" spans="1:11" s="17" customFormat="1" ht="15.75">
      <c r="A101" s="1" t="str">
        <f>'Level 2 2015-16 to 2023-24 cash'!A101</f>
        <v xml:space="preserve">Rural Affairs, Land Reform and Islands </v>
      </c>
      <c r="B101" s="1" t="str">
        <f>'Level 2 2015-16 to 2023-24 cash'!B101</f>
        <v>Land Reform</v>
      </c>
      <c r="C101" s="67">
        <f>'Level 2 2015-16 to 2023-24 cash'!C101/Deflators!$B$2*Deflators!$K$2</f>
        <v>0</v>
      </c>
      <c r="D101" s="67">
        <f>'Level 2 2015-16 to 2023-24 cash'!D101/Deflators!$C$2*Deflators!$K$2</f>
        <v>0</v>
      </c>
      <c r="E101" s="67">
        <f>'Level 2 2015-16 to 2023-24 cash'!E101/Deflators!$D$2*Deflators!$K$2</f>
        <v>0</v>
      </c>
      <c r="F101" s="67">
        <f>'Level 2 2015-16 to 2023-24 cash'!F101/Deflators!$E$2*Deflators!$K$2</f>
        <v>0</v>
      </c>
      <c r="G101" s="67">
        <f>'Level 2 2015-16 to 2023-24 cash'!G101/Deflators!$F$2*Deflators!$K$2</f>
        <v>0</v>
      </c>
      <c r="H101" s="67">
        <f>'Level 2 2015-16 to 2023-24 cash'!H101/Deflators!$G$2*Deflators!$K$2</f>
        <v>15.050364109442516</v>
      </c>
      <c r="I101" s="67">
        <f>'Level 2 2015-16 to 2023-24 cash'!I101/Deflators!$H$2*Deflators!$K$2</f>
        <v>11.92894423129483</v>
      </c>
      <c r="J101" s="67">
        <f>'Level 2 2015-16 to 2023-24 cash'!J101/Deflators!$I$2*Deflators!$K$2</f>
        <v>11.14370992608</v>
      </c>
      <c r="K101" s="67">
        <f>'Level 2 2015-16 to 2023-24 cash'!K101/Deflators!$J$2*Deflators!$K$2</f>
        <v>13.974528700000004</v>
      </c>
    </row>
    <row r="102" spans="1:11">
      <c r="A102" s="1" t="str">
        <f>'Level 2 2015-16 to 2023-24 cash'!A102</f>
        <v xml:space="preserve">Rural Affairs, Land Reform and Islands </v>
      </c>
      <c r="B102" s="1" t="str">
        <f>'Level 2 2015-16 to 2023-24 cash'!B102</f>
        <v xml:space="preserve">Forestry Commission </v>
      </c>
      <c r="C102" s="67">
        <f>'Level 2 2015-16 to 2023-24 cash'!C102/Deflators!$B$2*Deflators!$K$2</f>
        <v>72.154322458681548</v>
      </c>
      <c r="D102" s="67">
        <f>'Level 2 2015-16 to 2023-24 cash'!D102/Deflators!$C$2*Deflators!$K$2</f>
        <v>72.631150493023455</v>
      </c>
      <c r="E102" s="67">
        <f>'Level 2 2015-16 to 2023-24 cash'!E102/Deflators!$D$2*Deflators!$K$2</f>
        <v>85.912133922194826</v>
      </c>
      <c r="F102" s="67">
        <f>'Level 2 2015-16 to 2023-24 cash'!F102/Deflators!$E$2*Deflators!$K$2</f>
        <v>85.385167625972187</v>
      </c>
      <c r="G102" s="67">
        <f>'Level 2 2015-16 to 2023-24 cash'!G102/Deflators!$F$2*Deflators!$K$2</f>
        <v>0</v>
      </c>
      <c r="H102" s="67">
        <f>'Level 2 2015-16 to 2023-24 cash'!H102/Deflators!$G$2*Deflators!$K$2</f>
        <v>0</v>
      </c>
      <c r="I102" s="67">
        <f>'Level 2 2015-16 to 2023-24 cash'!I102/Deflators!$H$2*Deflators!$K$2</f>
        <v>0</v>
      </c>
      <c r="J102" s="67">
        <f>'Level 2 2015-16 to 2023-24 cash'!J102/Deflators!$I$2*Deflators!$K$2</f>
        <v>0</v>
      </c>
      <c r="K102" s="67">
        <f>'Level 2 2015-16 to 2023-24 cash'!K102/Deflators!$J$2*Deflators!$K$2</f>
        <v>0</v>
      </c>
    </row>
    <row r="103" spans="1:11" s="17" customFormat="1" ht="15.75">
      <c r="A103" s="1" t="str">
        <f>'Level 2 2015-16 to 2023-24 cash'!A103</f>
        <v xml:space="preserve">Rural Affairs, Land Reform and Islands </v>
      </c>
      <c r="B103" s="1" t="str">
        <f>'Level 2 2015-16 to 2023-24 cash'!B103</f>
        <v>Scottish Forestry</v>
      </c>
      <c r="C103" s="67">
        <f>'Level 2 2015-16 to 2023-24 cash'!C103/Deflators!$B$2*Deflators!$K$2</f>
        <v>0</v>
      </c>
      <c r="D103" s="67">
        <f>'Level 2 2015-16 to 2023-24 cash'!D103/Deflators!$C$2*Deflators!$K$2</f>
        <v>0</v>
      </c>
      <c r="E103" s="67">
        <f>'Level 2 2015-16 to 2023-24 cash'!E103/Deflators!$D$2*Deflators!$K$2</f>
        <v>0</v>
      </c>
      <c r="F103" s="67">
        <f>'Level 2 2015-16 to 2023-24 cash'!F103/Deflators!$E$2*Deflators!$K$2</f>
        <v>0</v>
      </c>
      <c r="G103" s="67">
        <f>'Level 2 2015-16 to 2023-24 cash'!G103/Deflators!$F$2*Deflators!$K$2</f>
        <v>65.360959653180288</v>
      </c>
      <c r="H103" s="67">
        <f>'Level 2 2015-16 to 2023-24 cash'!H103/Deflators!$G$2*Deflators!$K$2</f>
        <v>51.130733339745433</v>
      </c>
      <c r="I103" s="67">
        <f>'Level 2 2015-16 to 2023-24 cash'!I103/Deflators!$H$2*Deflators!$K$2</f>
        <v>66.513641912609074</v>
      </c>
      <c r="J103" s="67">
        <f>'Level 2 2015-16 to 2023-24 cash'!J103/Deflators!$I$2*Deflators!$K$2</f>
        <v>65.837638021740005</v>
      </c>
      <c r="K103" s="67">
        <f>'Level 2 2015-16 to 2023-24 cash'!K103/Deflators!$J$2*Deflators!$K$2</f>
        <v>89.553275999999997</v>
      </c>
    </row>
    <row r="104" spans="1:11">
      <c r="A104" s="1" t="str">
        <f>'Level 2 2015-16 to 2023-24 cash'!A104</f>
        <v xml:space="preserve">Rural Affairs, Land Reform and Islands </v>
      </c>
      <c r="B104" s="1" t="str">
        <f>'Level 2 2015-16 to 2023-24 cash'!B104</f>
        <v>Forestry and Land Scotland</v>
      </c>
      <c r="C104" s="67">
        <f>'Level 2 2015-16 to 2023-24 cash'!C104/Deflators!$B$2*Deflators!$K$2</f>
        <v>0</v>
      </c>
      <c r="D104" s="67">
        <f>'Level 2 2015-16 to 2023-24 cash'!D104/Deflators!$C$2*Deflators!$K$2</f>
        <v>0</v>
      </c>
      <c r="E104" s="67">
        <f>'Level 2 2015-16 to 2023-24 cash'!E104/Deflators!$D$2*Deflators!$K$2</f>
        <v>0</v>
      </c>
      <c r="F104" s="67">
        <f>'Level 2 2015-16 to 2023-24 cash'!F104/Deflators!$E$2*Deflators!$K$2</f>
        <v>0</v>
      </c>
      <c r="G104" s="67">
        <f>'Level 2 2015-16 to 2023-24 cash'!G104/Deflators!$F$2*Deflators!$K$2</f>
        <v>23.656765247606298</v>
      </c>
      <c r="H104" s="67">
        <f>'Level 2 2015-16 to 2023-24 cash'!H104/Deflators!$G$2*Deflators!$K$2</f>
        <v>25.922964709843324</v>
      </c>
      <c r="I104" s="67">
        <f>'Level 2 2015-16 to 2023-24 cash'!I104/Deflators!$H$2*Deflators!$K$2</f>
        <v>50.85632059575245</v>
      </c>
      <c r="J104" s="67">
        <f>'Level 2 2015-16 to 2023-24 cash'!J104/Deflators!$I$2*Deflators!$K$2</f>
        <v>32.667281486700006</v>
      </c>
      <c r="K104" s="67">
        <f>'Level 2 2015-16 to 2023-24 cash'!K104/Deflators!$J$2*Deflators!$K$2</f>
        <v>46.6459142</v>
      </c>
    </row>
    <row r="105" spans="1:11">
      <c r="A105" s="1" t="str">
        <f>'Level 2 2015-16 to 2023-24 cash'!A105</f>
        <v xml:space="preserve">Rural Affairs, Land Reform and Islands </v>
      </c>
      <c r="B105" s="1" t="str">
        <f>'Level 2 2015-16 to 2023-24 cash'!B105</f>
        <v>Natural Resources and Peatland</v>
      </c>
      <c r="C105" s="67">
        <f>'Level 2 2015-16 to 2023-24 cash'!C105/Deflators!$B$2*Deflators!$K$2</f>
        <v>0</v>
      </c>
      <c r="D105" s="67">
        <f>'Level 2 2015-16 to 2023-24 cash'!D105/Deflators!$C$2*Deflators!$K$2</f>
        <v>0</v>
      </c>
      <c r="E105" s="67">
        <f>'Level 2 2015-16 to 2023-24 cash'!E105/Deflators!$D$2*Deflators!$K$2</f>
        <v>0</v>
      </c>
      <c r="F105" s="67">
        <f>'Level 2 2015-16 to 2023-24 cash'!F105/Deflators!$E$2*Deflators!$K$2</f>
        <v>0</v>
      </c>
      <c r="G105" s="67">
        <f>'Level 2 2015-16 to 2023-24 cash'!G105/Deflators!$F$2*Deflators!$K$2</f>
        <v>0</v>
      </c>
      <c r="H105" s="67">
        <f>'Level 2 2015-16 to 2023-24 cash'!H105/Deflators!$G$2*Deflators!$K$2</f>
        <v>0</v>
      </c>
      <c r="I105" s="67">
        <f>'Level 2 2015-16 to 2023-24 cash'!I105/Deflators!$H$2*Deflators!$K$2</f>
        <v>0</v>
      </c>
      <c r="J105" s="67">
        <f>'Level 2 2015-16 to 2023-24 cash'!J105/Deflators!$I$2*Deflators!$K$2</f>
        <v>28.250434680000001</v>
      </c>
      <c r="K105" s="67">
        <f>'Level 2 2015-16 to 2023-24 cash'!K105/Deflators!$J$2*Deflators!$K$2</f>
        <v>29.865423800000002</v>
      </c>
    </row>
    <row r="106" spans="1:11">
      <c r="A106" s="1" t="str">
        <f>'Level 2 2015-16 to 2023-24 cash'!A106</f>
        <v xml:space="preserve">Rural Affairs, Land Reform and Islands </v>
      </c>
      <c r="B106" s="1" t="str">
        <f>'Level 2 2015-16 to 2023-24 cash'!B106</f>
        <v>Research Analysis and Other Services</v>
      </c>
      <c r="C106" s="67">
        <f>'Level 2 2015-16 to 2023-24 cash'!C106/Deflators!$B$2*Deflators!$K$2</f>
        <v>85.393647680457974</v>
      </c>
      <c r="D106" s="67">
        <f>'Level 2 2015-16 to 2023-24 cash'!D106/Deflators!$C$2*Deflators!$K$2</f>
        <v>84.024272138987925</v>
      </c>
      <c r="E106" s="67">
        <f>'Level 2 2015-16 to 2023-24 cash'!E106/Deflators!$D$2*Deflators!$K$2</f>
        <v>80.431092737247667</v>
      </c>
      <c r="F106" s="67">
        <f>'Level 2 2015-16 to 2023-24 cash'!F106/Deflators!$E$2*Deflators!$K$2</f>
        <v>78.394569106886749</v>
      </c>
      <c r="G106" s="67">
        <f>'Level 2 2015-16 to 2023-24 cash'!G106/Deflators!$F$2*Deflators!$K$2</f>
        <v>82.676736277716856</v>
      </c>
      <c r="H106" s="67">
        <f>'Level 2 2015-16 to 2023-24 cash'!H106/Deflators!$G$2*Deflators!$K$2</f>
        <v>73.306440918764082</v>
      </c>
      <c r="I106" s="67">
        <f>'Level 2 2015-16 to 2023-24 cash'!I106/Deflators!$H$2*Deflators!$K$2</f>
        <v>89.464753681582565</v>
      </c>
      <c r="J106" s="67">
        <f>'Level 2 2015-16 to 2023-24 cash'!J106/Deflators!$I$2*Deflators!$K$2</f>
        <v>88.324984027020008</v>
      </c>
      <c r="K106" s="67">
        <f>'Level 2 2015-16 to 2023-24 cash'!K106/Deflators!$J$2*Deflators!$K$2</f>
        <v>85.408314700000005</v>
      </c>
    </row>
    <row r="107" spans="1:11">
      <c r="A107" s="1" t="str">
        <f>'Level 2 2015-16 to 2023-24 cash'!A107</f>
        <v xml:space="preserve">Rural Affairs, Land Reform and Islands </v>
      </c>
      <c r="B107" s="1" t="str">
        <f>'Level 2 2015-16 to 2023-24 cash'!B107</f>
        <v xml:space="preserve">Total Rural Affairs, Land Reform and Islands </v>
      </c>
      <c r="C107" s="67">
        <f>'Level 2 2015-16 to 2023-24 cash'!C107/Deflators!$B$2*Deflators!$K$2</f>
        <v>561.8769624121918</v>
      </c>
      <c r="D107" s="67">
        <f>'Level 2 2015-16 to 2023-24 cash'!D107/Deflators!$C$2*Deflators!$K$2</f>
        <v>697.56976623246067</v>
      </c>
      <c r="E107" s="67">
        <f>'Level 2 2015-16 to 2023-24 cash'!E107/Deflators!$D$2*Deflators!$K$2</f>
        <v>656.45028145297226</v>
      </c>
      <c r="F107" s="67">
        <f>'Level 2 2015-16 to 2023-24 cash'!F107/Deflators!$E$2*Deflators!$K$2</f>
        <v>416.04297422104179</v>
      </c>
      <c r="G107" s="67">
        <f>'Level 2 2015-16 to 2023-24 cash'!G107/Deflators!$F$2*Deflators!$K$2</f>
        <v>542.76423771698785</v>
      </c>
      <c r="H107" s="67">
        <f>'Level 2 2015-16 to 2023-24 cash'!H107/Deflators!$G$2*Deflators!$K$2</f>
        <v>997.92304290878292</v>
      </c>
      <c r="I107" s="67">
        <f>'Level 2 2015-16 to 2023-24 cash'!I107/Deflators!$H$2*Deflators!$K$2</f>
        <v>1181.9572295310008</v>
      </c>
      <c r="J107" s="67">
        <f>'Level 2 2015-16 to 2023-24 cash'!J107/Deflators!$I$2*Deflators!$K$2</f>
        <v>1135.6305312598799</v>
      </c>
      <c r="K107" s="67">
        <f>'Level 2 2015-16 to 2023-24 cash'!K107/Deflators!$J$2*Deflators!$K$2</f>
        <v>1091.4607504000001</v>
      </c>
    </row>
    <row r="108" spans="1:11">
      <c r="A108" s="1" t="str">
        <f>'Level 2 2015-16 to 2023-24 cash'!A108</f>
        <v>Constitution, External Affairs and Culture</v>
      </c>
      <c r="B108" s="1" t="str">
        <f>'Level 2 2015-16 to 2023-24 cash'!B108</f>
        <v>Offshore Wind Supply Chain</v>
      </c>
      <c r="C108" s="67">
        <f>'Level 2 2015-16 to 2023-24 cash'!C108/Deflators!$B$2*Deflators!$K$2</f>
        <v>0</v>
      </c>
      <c r="D108" s="67">
        <f>'Level 2 2015-16 to 2023-24 cash'!D108/Deflators!$C$2*Deflators!$K$2</f>
        <v>0</v>
      </c>
      <c r="E108" s="67">
        <f>'Level 2 2015-16 to 2023-24 cash'!E108/Deflators!$D$2*Deflators!$K$2</f>
        <v>0</v>
      </c>
      <c r="F108" s="67">
        <f>'Level 2 2015-16 to 2023-24 cash'!F108/Deflators!$E$2*Deflators!$K$2</f>
        <v>0</v>
      </c>
      <c r="G108" s="67">
        <f>'Level 2 2015-16 to 2023-24 cash'!G108/Deflators!$F$2*Deflators!$K$2</f>
        <v>0</v>
      </c>
      <c r="H108" s="67">
        <f>'Level 2 2015-16 to 2023-24 cash'!H108/Deflators!$G$2*Deflators!$K$2</f>
        <v>0</v>
      </c>
      <c r="I108" s="67">
        <f>'Level 2 2015-16 to 2023-24 cash'!I108/Deflators!$H$2*Deflators!$K$2</f>
        <v>0</v>
      </c>
      <c r="J108" s="67">
        <f>'Level 2 2015-16 to 2023-24 cash'!J108/Deflators!$I$2*Deflators!$K$2</f>
        <v>0</v>
      </c>
      <c r="K108" s="67">
        <f>'Level 2 2015-16 to 2023-24 cash'!K108/Deflators!$J$2*Deflators!$K$2</f>
        <v>3.6494905000000002</v>
      </c>
    </row>
    <row r="109" spans="1:11">
      <c r="A109" s="1" t="str">
        <f>'Level 2 2015-16 to 2023-24 cash'!A109</f>
        <v>Constitution, External Affairs and Culture</v>
      </c>
      <c r="B109" s="1" t="str">
        <f>'Level 2 2015-16 to 2023-24 cash'!B109</f>
        <v>Energy Transitions</v>
      </c>
      <c r="C109" s="67">
        <f>'Level 2 2015-16 to 2023-24 cash'!C109/Deflators!$B$2*Deflators!$K$2</f>
        <v>0</v>
      </c>
      <c r="D109" s="67">
        <f>'Level 2 2015-16 to 2023-24 cash'!D109/Deflators!$C$2*Deflators!$K$2</f>
        <v>0</v>
      </c>
      <c r="E109" s="67">
        <f>'Level 2 2015-16 to 2023-24 cash'!E109/Deflators!$D$2*Deflators!$K$2</f>
        <v>0</v>
      </c>
      <c r="F109" s="67">
        <f>'Level 2 2015-16 to 2023-24 cash'!F109/Deflators!$E$2*Deflators!$K$2</f>
        <v>0</v>
      </c>
      <c r="G109" s="67">
        <f>'Level 2 2015-16 to 2023-24 cash'!G109/Deflators!$F$2*Deflators!$K$2</f>
        <v>0</v>
      </c>
      <c r="H109" s="67">
        <f>'Level 2 2015-16 to 2023-24 cash'!H109/Deflators!$G$2*Deflators!$K$2</f>
        <v>0</v>
      </c>
      <c r="I109" s="67">
        <f>'Level 2 2015-16 to 2023-24 cash'!I109/Deflators!$H$2*Deflators!$K$2</f>
        <v>0</v>
      </c>
      <c r="J109" s="67">
        <f>'Level 2 2015-16 to 2023-24 cash'!J109/Deflators!$I$2*Deflators!$K$2</f>
        <v>120.60762498000001</v>
      </c>
      <c r="K109" s="67">
        <f>'Level 2 2015-16 to 2023-24 cash'!K109/Deflators!$J$2*Deflators!$K$2</f>
        <v>29.086388100000001</v>
      </c>
    </row>
    <row r="110" spans="1:11">
      <c r="A110" s="1" t="str">
        <f>'Level 2 2015-16 to 2023-24 cash'!A110</f>
        <v>Constitution, External Affairs and Culture</v>
      </c>
      <c r="B110" s="1" t="str">
        <f>'Level 2 2015-16 to 2023-24 cash'!B110</f>
        <v>Energy Efficiency and Decarbonisation</v>
      </c>
      <c r="C110" s="67">
        <f>'Level 2 2015-16 to 2023-24 cash'!C110/Deflators!$B$2*Deflators!$K$2</f>
        <v>55.075592922589962</v>
      </c>
      <c r="D110" s="67">
        <f>'Level 2 2015-16 to 2023-24 cash'!D110/Deflators!$C$2*Deflators!$K$2</f>
        <v>46.867159498172001</v>
      </c>
      <c r="E110" s="67">
        <f>'Level 2 2015-16 to 2023-24 cash'!E110/Deflators!$D$2*Deflators!$K$2</f>
        <v>43.083533035165942</v>
      </c>
      <c r="F110" s="67">
        <f>'Level 2 2015-16 to 2023-24 cash'!F110/Deflators!$E$2*Deflators!$K$2</f>
        <v>111.72474418895484</v>
      </c>
      <c r="G110" s="67">
        <f>'Level 2 2015-16 to 2023-24 cash'!G110/Deflators!$F$2*Deflators!$K$2</f>
        <v>75.969921387931564</v>
      </c>
      <c r="H110" s="67">
        <f>'Level 2 2015-16 to 2023-24 cash'!H110/Deflators!$G$2*Deflators!$K$2</f>
        <v>197.21358313097411</v>
      </c>
      <c r="I110" s="67">
        <f>'Level 2 2015-16 to 2023-24 cash'!I110/Deflators!$H$2*Deflators!$K$2</f>
        <v>92.582016820869015</v>
      </c>
      <c r="J110" s="67">
        <f>'Level 2 2015-16 to 2023-24 cash'!J110/Deflators!$I$2*Deflators!$K$2</f>
        <v>105.39585246</v>
      </c>
      <c r="K110" s="67">
        <f>'Level 2 2015-16 to 2023-24 cash'!K110/Deflators!$J$2*Deflators!$K$2</f>
        <v>262.05593930000003</v>
      </c>
    </row>
    <row r="111" spans="1:11">
      <c r="A111" s="1" t="str">
        <f>'Level 2 2015-16 to 2023-24 cash'!A111</f>
        <v>Constitution, External Affairs and Culture</v>
      </c>
      <c r="B111" s="1" t="str">
        <f>'Level 2 2015-16 to 2023-24 cash'!B111</f>
        <v>Environmental Services</v>
      </c>
      <c r="C111" s="67">
        <f>'Level 2 2015-16 to 2023-24 cash'!C111/Deflators!$B$2*Deflators!$K$2</f>
        <v>206.26868695527679</v>
      </c>
      <c r="D111" s="67">
        <f>'Level 2 2015-16 to 2023-24 cash'!D111/Deflators!$C$2*Deflators!$K$2</f>
        <v>176.33445092958635</v>
      </c>
      <c r="E111" s="67">
        <f>'Level 2 2015-16 to 2023-24 cash'!E111/Deflators!$D$2*Deflators!$K$2</f>
        <v>184.57087525124348</v>
      </c>
      <c r="F111" s="67">
        <f>'Level 2 2015-16 to 2023-24 cash'!F111/Deflators!$E$2*Deflators!$K$2</f>
        <v>211.46560520233464</v>
      </c>
      <c r="G111" s="67">
        <f>'Level 2 2015-16 to 2023-24 cash'!G111/Deflators!$F$2*Deflators!$K$2</f>
        <v>234.73852114248518</v>
      </c>
      <c r="H111" s="67">
        <f>'Level 2 2015-16 to 2023-24 cash'!H111/Deflators!$G$2*Deflators!$K$2</f>
        <v>155.35841060146953</v>
      </c>
      <c r="I111" s="67">
        <f>'Level 2 2015-16 to 2023-24 cash'!I111/Deflators!$H$2*Deflators!$K$2</f>
        <v>191.82342961629286</v>
      </c>
      <c r="J111" s="67">
        <f>'Level 2 2015-16 to 2023-24 cash'!J111/Deflators!$I$2*Deflators!$K$2</f>
        <v>194.49337722000001</v>
      </c>
      <c r="K111" s="67">
        <f>'Level 2 2015-16 to 2023-24 cash'!K111/Deflators!$J$2*Deflators!$K$2</f>
        <v>199.41061779999998</v>
      </c>
    </row>
    <row r="112" spans="1:11">
      <c r="A112" s="1" t="str">
        <f>'Level 2 2015-16 to 2023-24 cash'!A112</f>
        <v>Constitution, External Affairs and Culture</v>
      </c>
      <c r="B112" s="1" t="str">
        <f>'Level 2 2015-16 to 2023-24 cash'!B112</f>
        <v>Environmental Standards Scotland</v>
      </c>
      <c r="C112" s="67">
        <f>'Level 2 2015-16 to 2023-24 cash'!C112/Deflators!$B$2*Deflators!$K$2</f>
        <v>0</v>
      </c>
      <c r="D112" s="67">
        <f>'Level 2 2015-16 to 2023-24 cash'!D112/Deflators!$C$2*Deflators!$K$2</f>
        <v>0</v>
      </c>
      <c r="E112" s="67">
        <f>'Level 2 2015-16 to 2023-24 cash'!E112/Deflators!$D$2*Deflators!$K$2</f>
        <v>0</v>
      </c>
      <c r="F112" s="67">
        <f>'Level 2 2015-16 to 2023-24 cash'!F112/Deflators!$E$2*Deflators!$K$2</f>
        <v>0</v>
      </c>
      <c r="G112" s="67">
        <f>'Level 2 2015-16 to 2023-24 cash'!G112/Deflators!$F$2*Deflators!$K$2</f>
        <v>0</v>
      </c>
      <c r="H112" s="67">
        <f>'Level 2 2015-16 to 2023-24 cash'!H112/Deflators!$G$2*Deflators!$K$2</f>
        <v>0</v>
      </c>
      <c r="I112" s="67">
        <f>'Level 2 2015-16 to 2023-24 cash'!I112/Deflators!$H$2*Deflators!$K$2</f>
        <v>0</v>
      </c>
      <c r="J112" s="67">
        <f>'Level 2 2015-16 to 2023-24 cash'!J112/Deflators!$I$2*Deflators!$K$2</f>
        <v>2.1731103599999999</v>
      </c>
      <c r="K112" s="67">
        <f>'Level 2 2015-16 to 2023-24 cash'!K112/Deflators!$J$2*Deflators!$K$2</f>
        <v>2.8878577000000005</v>
      </c>
    </row>
    <row r="113" spans="1:11">
      <c r="A113" s="1" t="str">
        <f>'Level 2 2015-16 to 2023-24 cash'!A113</f>
        <v>Constitution, External Affairs and Culture</v>
      </c>
      <c r="B113" s="1" t="str">
        <f>'Level 2 2015-16 to 2023-24 cash'!B113</f>
        <v xml:space="preserve">Climate Change </v>
      </c>
      <c r="C113" s="67">
        <f>'Level 2 2015-16 to 2023-24 cash'!C113/Deflators!$B$2*Deflators!$K$2</f>
        <v>19.991381084882413</v>
      </c>
      <c r="D113" s="67">
        <f>'Level 2 2015-16 to 2023-24 cash'!D113/Deflators!$C$2*Deflators!$K$2</f>
        <v>19.937962880437812</v>
      </c>
      <c r="E113" s="67">
        <f>'Level 2 2015-16 to 2023-24 cash'!E113/Deflators!$D$2*Deflators!$K$2</f>
        <v>20.649503999103207</v>
      </c>
      <c r="F113" s="67">
        <f>'Level 2 2015-16 to 2023-24 cash'!F113/Deflators!$E$2*Deflators!$K$2</f>
        <v>20.137917019622567</v>
      </c>
      <c r="G113" s="67">
        <f>'Level 2 2015-16 to 2023-24 cash'!G113/Deflators!$F$2*Deflators!$K$2</f>
        <v>18.291313335778064</v>
      </c>
      <c r="H113" s="67">
        <f>'Level 2 2015-16 to 2023-24 cash'!H113/Deflators!$G$2*Deflators!$K$2</f>
        <v>24.542335384002115</v>
      </c>
      <c r="I113" s="67">
        <f>'Level 2 2015-16 to 2023-24 cash'!I113/Deflators!$H$2*Deflators!$K$2</f>
        <v>15.594463882382597</v>
      </c>
      <c r="J113" s="67">
        <f>'Level 2 2015-16 to 2023-24 cash'!J113/Deflators!$I$2*Deflators!$K$2</f>
        <v>24.992942250359999</v>
      </c>
      <c r="K113" s="67">
        <f>'Level 2 2015-16 to 2023-24 cash'!K113/Deflators!$J$2*Deflators!$K$2</f>
        <v>40.366538400000003</v>
      </c>
    </row>
    <row r="114" spans="1:11">
      <c r="A114" s="1" t="str">
        <f>'Level 2 2015-16 to 2023-24 cash'!A114</f>
        <v>Constitution, External Affairs and Culture</v>
      </c>
      <c r="B114" s="1" t="str">
        <f>'Level 2 2015-16 to 2023-24 cash'!B114</f>
        <v>Scottish Water</v>
      </c>
      <c r="C114" s="67">
        <f>'Level 2 2015-16 to 2023-24 cash'!C114/Deflators!$B$2*Deflators!$K$2</f>
        <v>-128.55384790344914</v>
      </c>
      <c r="D114" s="67">
        <f>'Level 2 2015-16 to 2023-24 cash'!D114/Deflators!$C$2*Deflators!$K$2</f>
        <v>-124.15913248272636</v>
      </c>
      <c r="E114" s="67">
        <f>'Level 2 2015-16 to 2023-24 cash'!E114/Deflators!$D$2*Deflators!$K$2</f>
        <v>28.807332739489659</v>
      </c>
      <c r="F114" s="67">
        <f>'Level 2 2015-16 to 2023-24 cash'!F114/Deflators!$E$2*Deflators!$K$2</f>
        <v>138.43881710117421</v>
      </c>
      <c r="G114" s="67">
        <f>'Level 2 2015-16 to 2023-24 cash'!G114/Deflators!$F$2*Deflators!$K$2</f>
        <v>139.74563388534443</v>
      </c>
      <c r="H114" s="67">
        <f>'Level 2 2015-16 to 2023-24 cash'!H114/Deflators!$G$2*Deflators!$K$2</f>
        <v>144.60616662293586</v>
      </c>
      <c r="I114" s="67">
        <f>'Level 2 2015-16 to 2023-24 cash'!I114/Deflators!$H$2*Deflators!$K$2</f>
        <v>148.41222292602063</v>
      </c>
      <c r="J114" s="67">
        <f>'Level 2 2015-16 to 2023-24 cash'!J114/Deflators!$I$2*Deflators!$K$2</f>
        <v>-9.7518327404999994</v>
      </c>
      <c r="K114" s="67">
        <f>'Level 2 2015-16 to 2023-24 cash'!K114/Deflators!$J$2*Deflators!$K$2</f>
        <v>90.996693000000022</v>
      </c>
    </row>
    <row r="115" spans="1:11">
      <c r="A115" s="1" t="str">
        <f>'Level 2 2015-16 to 2023-24 cash'!A115</f>
        <v>Constitution, External Affairs and Culture</v>
      </c>
      <c r="B115" s="1" t="str">
        <f>'Level 2 2015-16 to 2023-24 cash'!B115</f>
        <v>Green Economy</v>
      </c>
      <c r="C115" s="67">
        <f>'Level 2 2015-16 to 2023-24 cash'!C115/Deflators!$B$2*Deflators!$K$2</f>
        <v>0</v>
      </c>
      <c r="D115" s="67">
        <f>'Level 2 2015-16 to 2023-24 cash'!D115/Deflators!$C$2*Deflators!$K$2</f>
        <v>0</v>
      </c>
      <c r="E115" s="67">
        <f>'Level 2 2015-16 to 2023-24 cash'!E115/Deflators!$D$2*Deflators!$K$2</f>
        <v>0</v>
      </c>
      <c r="F115" s="67">
        <f>'Level 2 2015-16 to 2023-24 cash'!F115/Deflators!$E$2*Deflators!$K$2</f>
        <v>0</v>
      </c>
      <c r="G115" s="67">
        <f>'Level 2 2015-16 to 2023-24 cash'!G115/Deflators!$F$2*Deflators!$K$2</f>
        <v>0</v>
      </c>
      <c r="H115" s="67">
        <f>'Level 2 2015-16 to 2023-24 cash'!H115/Deflators!$G$2*Deflators!$K$2</f>
        <v>0</v>
      </c>
      <c r="I115" s="67">
        <f>'Level 2 2015-16 to 2023-24 cash'!I115/Deflators!$H$2*Deflators!$K$2</f>
        <v>0</v>
      </c>
      <c r="J115" s="67">
        <f>'Level 2 2015-16 to 2023-24 cash'!J115/Deflators!$I$2*Deflators!$K$2</f>
        <v>0</v>
      </c>
      <c r="K115" s="67">
        <f>'Level 2 2015-16 to 2023-24 cash'!K115/Deflators!$J$2*Deflators!$K$2</f>
        <v>0.81896000000000002</v>
      </c>
    </row>
    <row r="116" spans="1:11">
      <c r="A116" s="1" t="str">
        <f>'Level 2 2015-16 to 2023-24 cash'!A116</f>
        <v>Constitution, External Affairs and Culture</v>
      </c>
      <c r="B116" s="1" t="str">
        <f>'Level 2 2015-16 to 2023-24 cash'!B116</f>
        <v>Total Net Zero and Energy</v>
      </c>
      <c r="C116" s="67">
        <f>'Level 2 2015-16 to 2023-24 cash'!C116/Deflators!$B$2*Deflators!$K$2</f>
        <v>152.78181305929996</v>
      </c>
      <c r="D116" s="67">
        <f>'Level 2 2015-16 to 2023-24 cash'!D116/Deflators!$C$2*Deflators!$K$2</f>
        <v>118.98044082546977</v>
      </c>
      <c r="E116" s="67">
        <f>'Level 2 2015-16 to 2023-24 cash'!E116/Deflators!$D$2*Deflators!$K$2</f>
        <v>277.11124502500229</v>
      </c>
      <c r="F116" s="67">
        <f>'Level 2 2015-16 to 2023-24 cash'!F116/Deflators!$E$2*Deflators!$K$2</f>
        <v>481.76708351208629</v>
      </c>
      <c r="G116" s="67">
        <f>'Level 2 2015-16 to 2023-24 cash'!G116/Deflators!$F$2*Deflators!$K$2</f>
        <v>468.74538975153922</v>
      </c>
      <c r="H116" s="67">
        <f>'Level 2 2015-16 to 2023-24 cash'!H116/Deflators!$G$2*Deflators!$K$2</f>
        <v>521.72049573938159</v>
      </c>
      <c r="I116" s="67">
        <f>'Level 2 2015-16 to 2023-24 cash'!I116/Deflators!$H$2*Deflators!$K$2</f>
        <v>448.41213324556514</v>
      </c>
      <c r="J116" s="67">
        <f>'Level 2 2015-16 to 2023-24 cash'!J116/Deflators!$I$2*Deflators!$K$2</f>
        <v>437.91107452985995</v>
      </c>
      <c r="K116" s="67">
        <f>'Level 2 2015-16 to 2023-24 cash'!K116/Deflators!$J$2*Deflators!$K$2</f>
        <v>629.27248480000003</v>
      </c>
    </row>
    <row r="117" spans="1:11">
      <c r="A117" s="1" t="str">
        <f>'Level 2 2015-16 to 2023-24 cash'!A117</f>
        <v>Constitution, External Affairs and Culture</v>
      </c>
      <c r="B117" s="1" t="str">
        <f>'Level 2 2015-16 to 2023-24 cash'!B117</f>
        <v>Arts and Culture</v>
      </c>
      <c r="C117" s="67">
        <f>'Level 2 2015-16 to 2023-24 cash'!C117/Deflators!$B$2*Deflators!$K$2</f>
        <v>0</v>
      </c>
      <c r="D117" s="67">
        <f>'Level 2 2015-16 to 2023-24 cash'!D117/Deflators!$C$2*Deflators!$K$2</f>
        <v>0</v>
      </c>
      <c r="E117" s="67">
        <f>'Level 2 2015-16 to 2023-24 cash'!E117/Deflators!$D$2*Deflators!$K$2</f>
        <v>0</v>
      </c>
      <c r="F117" s="67">
        <f>'Level 2 2015-16 to 2023-24 cash'!F117/Deflators!$E$2*Deflators!$K$2</f>
        <v>0</v>
      </c>
      <c r="G117" s="67">
        <f>'Level 2 2015-16 to 2023-24 cash'!G117/Deflators!$F$2*Deflators!$K$2</f>
        <v>0</v>
      </c>
      <c r="H117" s="67">
        <f>'Level 2 2015-16 to 2023-24 cash'!H117/Deflators!$G$2*Deflators!$K$2</f>
        <v>0</v>
      </c>
      <c r="I117" s="67">
        <f>'Level 2 2015-16 to 2023-24 cash'!I117/Deflators!$H$2*Deflators!$K$2</f>
        <v>0</v>
      </c>
      <c r="J117" s="67">
        <f>'Level 2 2015-16 to 2023-24 cash'!J117/Deflators!$I$2*Deflators!$K$2</f>
        <v>201.01270830000001</v>
      </c>
      <c r="K117" s="67">
        <f>'Level 2 2015-16 to 2023-24 cash'!K117/Deflators!$J$2*Deflators!$K$2</f>
        <v>198.42479470000004</v>
      </c>
    </row>
    <row r="118" spans="1:11">
      <c r="A118" s="1" t="str">
        <f>'Level 2 2015-16 to 2023-24 cash'!A118</f>
        <v>Constitution, External Affairs and Culture</v>
      </c>
      <c r="B118" s="1" t="str">
        <f>'Level 2 2015-16 to 2023-24 cash'!B118</f>
        <v>External Affairs</v>
      </c>
      <c r="C118" s="67">
        <f>'Level 2 2015-16 to 2023-24 cash'!C118/Deflators!$B$2*Deflators!$K$2</f>
        <v>19.064628319358061</v>
      </c>
      <c r="D118" s="67">
        <f>'Level 2 2015-16 to 2023-24 cash'!D118/Deflators!$C$2*Deflators!$K$2</f>
        <v>15.277140388906895</v>
      </c>
      <c r="E118" s="67">
        <f>'Level 2 2015-16 to 2023-24 cash'!E118/Deflators!$D$2*Deflators!$K$2</f>
        <v>19.119911110280746</v>
      </c>
      <c r="F118" s="67">
        <f>'Level 2 2015-16 to 2023-24 cash'!F118/Deflators!$E$2*Deflators!$K$2</f>
        <v>19.452588700519367</v>
      </c>
      <c r="G118" s="67">
        <f>'Level 2 2015-16 to 2023-24 cash'!G118/Deflators!$F$2*Deflators!$K$2</f>
        <v>22.681228536364802</v>
      </c>
      <c r="H118" s="67">
        <f>'Level 2 2015-16 to 2023-24 cash'!H118/Deflators!$G$2*Deflators!$K$2</f>
        <v>24.637231951243507</v>
      </c>
      <c r="I118" s="67">
        <f>'Level 2 2015-16 to 2023-24 cash'!I118/Deflators!$H$2*Deflators!$K$2</f>
        <v>31.839618614227895</v>
      </c>
      <c r="J118" s="67">
        <f>'Level 2 2015-16 to 2023-24 cash'!J118/Deflators!$I$2*Deflators!$K$2</f>
        <v>27.487672943639996</v>
      </c>
      <c r="K118" s="67">
        <f>'Level 2 2015-16 to 2023-24 cash'!K118/Deflators!$J$2*Deflators!$K$2</f>
        <v>25.7614105</v>
      </c>
    </row>
    <row r="119" spans="1:11">
      <c r="A119" s="1" t="str">
        <f>'Level 2 2015-16 to 2023-24 cash'!A119</f>
        <v>Constitution, External Affairs and Culture</v>
      </c>
      <c r="B119" s="1" t="str">
        <f>'Level 2 2015-16 to 2023-24 cash'!B119</f>
        <v>Historic Environment and Architecture</v>
      </c>
      <c r="C119" s="67">
        <f>'Level 2 2015-16 to 2023-24 cash'!C119/Deflators!$B$2*Deflators!$K$2</f>
        <v>0</v>
      </c>
      <c r="D119" s="67">
        <f>'Level 2 2015-16 to 2023-24 cash'!D119/Deflators!$C$2*Deflators!$K$2</f>
        <v>0</v>
      </c>
      <c r="E119" s="67">
        <f>'Level 2 2015-16 to 2023-24 cash'!E119/Deflators!$D$2*Deflators!$K$2</f>
        <v>0</v>
      </c>
      <c r="F119" s="67">
        <f>'Level 2 2015-16 to 2023-24 cash'!F119/Deflators!$E$2*Deflators!$K$2</f>
        <v>0</v>
      </c>
      <c r="G119" s="67">
        <f>'Level 2 2015-16 to 2023-24 cash'!G119/Deflators!$F$2*Deflators!$K$2</f>
        <v>0</v>
      </c>
      <c r="H119" s="67">
        <f>'Level 2 2015-16 to 2023-24 cash'!H119/Deflators!$G$2*Deflators!$K$2</f>
        <v>0</v>
      </c>
      <c r="I119" s="67">
        <f>'Level 2 2015-16 to 2023-24 cash'!I119/Deflators!$H$2*Deflators!$K$2</f>
        <v>0</v>
      </c>
      <c r="J119" s="67">
        <f>'Level 2 2015-16 to 2023-24 cash'!J119/Deflators!$I$2*Deflators!$K$2</f>
        <v>73.885752240000002</v>
      </c>
      <c r="K119" s="67">
        <f>'Level 2 2015-16 to 2023-24 cash'!K119/Deflators!$J$2*Deflators!$K$2</f>
        <v>74.87853650000001</v>
      </c>
    </row>
    <row r="120" spans="1:11">
      <c r="A120" s="1" t="str">
        <f>'Level 2 2015-16 to 2023-24 cash'!A120</f>
        <v>Constitution, External Affairs and Culture</v>
      </c>
      <c r="B120" s="1" t="str">
        <f>'Level 2 2015-16 to 2023-24 cash'!B120</f>
        <v>National Records of Scotland</v>
      </c>
      <c r="C120" s="67">
        <f>'Level 2 2015-16 to 2023-24 cash'!C120/Deflators!$B$2*Deflators!$K$2</f>
        <v>27.934976217948272</v>
      </c>
      <c r="D120" s="67">
        <f>'Level 2 2015-16 to 2023-24 cash'!D120/Deflators!$C$2*Deflators!$K$2</f>
        <v>33.143626606442076</v>
      </c>
      <c r="E120" s="67">
        <f>'Level 2 2015-16 to 2023-24 cash'!E120/Deflators!$D$2*Deflators!$K$2</f>
        <v>33.523577480025573</v>
      </c>
      <c r="F120" s="67">
        <f>'Level 2 2015-16 to 2023-24 cash'!F120/Deflators!$E$2*Deflators!$K$2</f>
        <v>42.620181185466997</v>
      </c>
      <c r="G120" s="67">
        <f>'Level 2 2015-16 to 2023-24 cash'!G120/Deflators!$F$2*Deflators!$K$2</f>
        <v>50.605966895652649</v>
      </c>
      <c r="H120" s="67">
        <f>'Level 2 2015-16 to 2023-24 cash'!H120/Deflators!$G$2*Deflators!$K$2</f>
        <v>58.742132397631124</v>
      </c>
      <c r="I120" s="67">
        <f>'Level 2 2015-16 to 2023-24 cash'!I120/Deflators!$H$2*Deflators!$K$2</f>
        <v>71.231441577854781</v>
      </c>
      <c r="J120" s="67">
        <f>'Level 2 2015-16 to 2023-24 cash'!J120/Deflators!$I$2*Deflators!$K$2</f>
        <v>67.28166985595999</v>
      </c>
      <c r="K120" s="67">
        <f>'Level 2 2015-16 to 2023-24 cash'!K120/Deflators!$J$2*Deflators!$K$2</f>
        <v>33.111576500000012</v>
      </c>
    </row>
    <row r="121" spans="1:11">
      <c r="A121" s="1" t="str">
        <f>'Level 2 2015-16 to 2023-24 cash'!A121</f>
        <v>Constitution, External Affairs and Culture</v>
      </c>
      <c r="B121" s="1" t="str">
        <f>'Level 2 2015-16 to 2023-24 cash'!B121</f>
        <v>Historic Environment  Scotland</v>
      </c>
      <c r="C121" s="67">
        <f>'Level 2 2015-16 to 2023-24 cash'!C121/Deflators!$B$2*Deflators!$K$2</f>
        <v>59.974143254647231</v>
      </c>
      <c r="D121" s="67">
        <f>'Level 2 2015-16 to 2023-24 cash'!D121/Deflators!$C$2*Deflators!$K$2</f>
        <v>55.800402606939592</v>
      </c>
      <c r="E121" s="67">
        <f>'Level 2 2015-16 to 2023-24 cash'!E121/Deflators!$D$2*Deflators!$K$2</f>
        <v>52.898420738443399</v>
      </c>
      <c r="F121" s="67">
        <f>'Level 2 2015-16 to 2023-24 cash'!F121/Deflators!$E$2*Deflators!$K$2</f>
        <v>53.303313708026501</v>
      </c>
      <c r="G121" s="67">
        <f>'Level 2 2015-16 to 2023-24 cash'!G121/Deflators!$F$2*Deflators!$K$2</f>
        <v>49.630430184411161</v>
      </c>
      <c r="H121" s="67">
        <f>'Level 2 2015-16 to 2023-24 cash'!H121/Deflators!$G$2*Deflators!$K$2</f>
        <v>95.506451277198209</v>
      </c>
      <c r="I121" s="67">
        <f>'Level 2 2015-16 to 2023-24 cash'!I121/Deflators!$H$2*Deflators!$K$2</f>
        <v>89.654490011568996</v>
      </c>
      <c r="J121" s="67">
        <f>'Level 2 2015-16 to 2023-24 cash'!J121/Deflators!$I$2*Deflators!$K$2</f>
        <v>0</v>
      </c>
      <c r="K121" s="67">
        <f>'Level 2 2015-16 to 2023-24 cash'!K121/Deflators!$J$2*Deflators!$K$2</f>
        <v>0</v>
      </c>
    </row>
    <row r="122" spans="1:11">
      <c r="A122" s="1" t="str">
        <f>'Level 2 2015-16 to 2023-24 cash'!A122</f>
        <v>Constitution, External Affairs and Culture</v>
      </c>
      <c r="B122" s="1" t="str">
        <f>'Level 2 2015-16 to 2023-24 cash'!B122</f>
        <v>Culture and Major Events</v>
      </c>
      <c r="C122" s="67">
        <f>'Level 2 2015-16 to 2023-24 cash'!C122/Deflators!$B$2*Deflators!$K$2</f>
        <v>216.06578761939136</v>
      </c>
      <c r="D122" s="67">
        <f>'Level 2 2015-16 to 2023-24 cash'!D122/Deflators!$C$2*Deflators!$K$2</f>
        <v>213.75049815326511</v>
      </c>
      <c r="E122" s="67">
        <f>'Level 2 2015-16 to 2023-24 cash'!E122/Deflators!$D$2*Deflators!$K$2</f>
        <v>216.30992769430949</v>
      </c>
      <c r="F122" s="67">
        <f>'Level 2 2015-16 to 2023-24 cash'!F122/Deflators!$E$2*Deflators!$K$2</f>
        <v>231.93807229394201</v>
      </c>
      <c r="G122" s="67">
        <f>'Level 2 2015-16 to 2023-24 cash'!G122/Deflators!$F$2*Deflators!$K$2</f>
        <v>187.05916438055698</v>
      </c>
      <c r="H122" s="67">
        <f>'Level 2 2015-16 to 2023-24 cash'!H122/Deflators!$G$2*Deflators!$K$2</f>
        <v>304.0891060737751</v>
      </c>
      <c r="I122" s="67">
        <f>'Level 2 2015-16 to 2023-24 cash'!I122/Deflators!$H$2*Deflators!$K$2</f>
        <v>533.23009288232629</v>
      </c>
      <c r="J122" s="67">
        <f>'Level 2 2015-16 to 2023-24 cash'!J122/Deflators!$I$2*Deflators!$K$2</f>
        <v>0</v>
      </c>
      <c r="K122" s="67">
        <f>'Level 2 2015-16 to 2023-24 cash'!K122/Deflators!$J$2*Deflators!$K$2</f>
        <v>0</v>
      </c>
    </row>
    <row r="123" spans="1:11">
      <c r="A123" s="1" t="str">
        <f>'Level 2 2015-16 to 2023-24 cash'!A123</f>
        <v>Constitution, External Affairs and Culture</v>
      </c>
      <c r="B123" s="1" t="str">
        <f>'Level 2 2015-16 to 2023-24 cash'!B123</f>
        <v>Historic Scotland</v>
      </c>
      <c r="C123" s="67">
        <f>'Level 2 2015-16 to 2023-24 cash'!C123/Deflators!$B$2*Deflators!$K$2</f>
        <v>0</v>
      </c>
      <c r="D123" s="67">
        <f>'Level 2 2015-16 to 2023-24 cash'!D123/Deflators!$C$2*Deflators!$K$2</f>
        <v>0</v>
      </c>
      <c r="E123" s="67">
        <f>'Level 2 2015-16 to 2023-24 cash'!E123/Deflators!$D$2*Deflators!$K$2</f>
        <v>0</v>
      </c>
      <c r="F123" s="67">
        <f>'Level 2 2015-16 to 2023-24 cash'!F123/Deflators!$E$2*Deflators!$K$2</f>
        <v>0</v>
      </c>
      <c r="G123" s="67">
        <f>'Level 2 2015-16 to 2023-24 cash'!G123/Deflators!$F$2*Deflators!$K$2</f>
        <v>0</v>
      </c>
      <c r="H123" s="67">
        <f>'Level 2 2015-16 to 2023-24 cash'!H123/Deflators!$G$2*Deflators!$K$2</f>
        <v>0</v>
      </c>
      <c r="I123" s="67">
        <f>'Level 2 2015-16 to 2023-24 cash'!I123/Deflators!$H$2*Deflators!$K$2</f>
        <v>0</v>
      </c>
      <c r="J123" s="67">
        <f>'Level 2 2015-16 to 2023-24 cash'!J123/Deflators!$I$2*Deflators!$K$2</f>
        <v>0</v>
      </c>
      <c r="K123" s="67">
        <f>'Level 2 2015-16 to 2023-24 cash'!K123/Deflators!$J$2*Deflators!$K$2</f>
        <v>0</v>
      </c>
    </row>
    <row r="124" spans="1:11">
      <c r="A124" s="1" t="str">
        <f>'Level 2 2015-16 to 2023-24 cash'!A124</f>
        <v>Constitution, External Affairs and Culture</v>
      </c>
      <c r="B124" s="1" t="str">
        <f>'Level 2 2015-16 to 2023-24 cash'!B124</f>
        <v>Total Constitution, External Affairs and Culture</v>
      </c>
      <c r="C124" s="67">
        <f>'Level 2 2015-16 to 2023-24 cash'!C124/Deflators!$B$2*Deflators!$K$2</f>
        <v>323.0395354113449</v>
      </c>
      <c r="D124" s="67">
        <f>'Level 2 2015-16 to 2023-24 cash'!D124/Deflators!$C$2*Deflators!$K$2</f>
        <v>317.97166775555371</v>
      </c>
      <c r="E124" s="67">
        <f>'Level 2 2015-16 to 2023-24 cash'!E124/Deflators!$D$2*Deflators!$K$2</f>
        <v>321.8518370230592</v>
      </c>
      <c r="F124" s="67">
        <f>'Level 2 2015-16 to 2023-24 cash'!F124/Deflators!$E$2*Deflators!$K$2</f>
        <v>347.31415588795488</v>
      </c>
      <c r="G124" s="67">
        <f>'Level 2 2015-16 to 2023-24 cash'!G124/Deflators!$F$2*Deflators!$K$2</f>
        <v>309.97678999698559</v>
      </c>
      <c r="H124" s="67">
        <f>'Level 2 2015-16 to 2023-24 cash'!H124/Deflators!$G$2*Deflators!$K$2</f>
        <v>482.97492169984793</v>
      </c>
      <c r="I124" s="67">
        <f>'Level 2 2015-16 to 2023-24 cash'!I124/Deflators!$H$2*Deflators!$K$2</f>
        <v>725.95564308597795</v>
      </c>
      <c r="J124" s="67">
        <f>'Level 2 2015-16 to 2023-24 cash'!J124/Deflators!$I$2*Deflators!$K$2</f>
        <v>369.66780333960003</v>
      </c>
      <c r="K124" s="67">
        <f>'Level 2 2015-16 to 2023-24 cash'!K124/Deflators!$J$2*Deflators!$K$2</f>
        <v>332.17631820000008</v>
      </c>
    </row>
    <row r="125" spans="1:11">
      <c r="A125" s="1" t="str">
        <f>'Level 2 2015-16 to 2023-24 cash'!A125</f>
        <v>Administration</v>
      </c>
      <c r="B125" s="1" t="str">
        <f>'Level 2 2015-16 to 2023-24 cash'!B125</f>
        <v>Administration</v>
      </c>
      <c r="C125" s="67">
        <f>'Level 2 2015-16 to 2023-24 cash'!C125/Deflators!$B$2*Deflators!$K$2</f>
        <v>241.88247180185539</v>
      </c>
      <c r="D125" s="67">
        <f>'Level 2 2015-16 to 2023-24 cash'!D125/Deflators!$C$2*Deflators!$K$2</f>
        <v>234.98313394801707</v>
      </c>
      <c r="E125" s="67">
        <f>'Level 2 2015-16 to 2023-24 cash'!E125/Deflators!$D$2*Deflators!$K$2</f>
        <v>234.91997450831613</v>
      </c>
      <c r="F125" s="67">
        <f>'Level 2 2015-16 to 2023-24 cash'!F125/Deflators!$E$2*Deflators!$K$2</f>
        <v>234.97149272275942</v>
      </c>
      <c r="G125" s="67">
        <f>'Level 2 2015-16 to 2023-24 cash'!G125/Deflators!$F$2*Deflators!$K$2</f>
        <v>0</v>
      </c>
      <c r="H125" s="67">
        <f>'Level 2 2015-16 to 2023-24 cash'!H125/Deflators!$G$2*Deflators!$K$2</f>
        <v>0</v>
      </c>
      <c r="I125" s="67">
        <f>'Level 2 2015-16 to 2023-24 cash'!I125/Deflators!$H$2*Deflators!$K$2</f>
        <v>0</v>
      </c>
      <c r="J125" s="67">
        <f>'Level 2 2015-16 to 2023-24 cash'!J125/Deflators!$I$2*Deflators!$K$2</f>
        <v>0</v>
      </c>
      <c r="K125" s="67">
        <f>'Level 2 2015-16 to 2023-24 cash'!K125/Deflators!$J$2*Deflators!$K$2</f>
        <v>0</v>
      </c>
    </row>
    <row r="126" spans="1:11">
      <c r="A126" s="1" t="str">
        <f>'Level 2 2015-16 to 2023-24 cash'!A126</f>
        <v>Administration</v>
      </c>
      <c r="B126" s="1" t="str">
        <f>'Level 2 2015-16 to 2023-24 cash'!B126</f>
        <v>Total Administration</v>
      </c>
      <c r="C126" s="67">
        <f>'Level 2 2015-16 to 2023-24 cash'!C126/Deflators!$B$2*Deflators!$K$2</f>
        <v>241.88247180185539</v>
      </c>
      <c r="D126" s="67">
        <f>'Level 2 2015-16 to 2023-24 cash'!D126/Deflators!$C$2*Deflators!$K$2</f>
        <v>234.98313394801707</v>
      </c>
      <c r="E126" s="67">
        <f>'Level 2 2015-16 to 2023-24 cash'!E126/Deflators!$D$2*Deflators!$K$2</f>
        <v>234.91997450831613</v>
      </c>
      <c r="F126" s="67">
        <f>'Level 2 2015-16 to 2023-24 cash'!F126/Deflators!$E$2*Deflators!$K$2</f>
        <v>234.97149272275942</v>
      </c>
      <c r="G126" s="67">
        <f>'Level 2 2015-16 to 2023-24 cash'!G126/Deflators!$F$2*Deflators!$K$2</f>
        <v>0</v>
      </c>
      <c r="H126" s="67">
        <f>'Level 2 2015-16 to 2023-24 cash'!H126/Deflators!$G$2*Deflators!$K$2</f>
        <v>0</v>
      </c>
      <c r="I126" s="67">
        <f>'Level 2 2015-16 to 2023-24 cash'!I126/Deflators!$H$2*Deflators!$K$2</f>
        <v>0</v>
      </c>
      <c r="J126" s="67">
        <f>'Level 2 2015-16 to 2023-24 cash'!J126/Deflators!$I$2*Deflators!$K$2</f>
        <v>0</v>
      </c>
      <c r="K126" s="67">
        <f>'Level 2 2015-16 to 2023-24 cash'!K126/Deflators!$J$2*Deflators!$K$2</f>
        <v>0</v>
      </c>
    </row>
    <row r="127" spans="1:11">
      <c r="A127" s="1" t="str">
        <f>'Level 2 2015-16 to 2023-24 cash'!A127</f>
        <v>Crown Office and Procurator Fiscal Service</v>
      </c>
      <c r="B127" s="1" t="str">
        <f>'Level 2 2015-16 to 2023-24 cash'!B127</f>
        <v>Crown Office and Procurator Fiscal Service</v>
      </c>
      <c r="C127" s="67">
        <f>'Level 2 2015-16 to 2023-24 cash'!C127/Deflators!$B$2*Deflators!$K$2</f>
        <v>149.8691615105092</v>
      </c>
      <c r="D127" s="67">
        <f>'Level 2 2015-16 to 2023-24 cash'!D127/Deflators!$C$2*Deflators!$K$2</f>
        <v>145.90963744320396</v>
      </c>
      <c r="E127" s="67">
        <f>'Level 2 2015-16 to 2023-24 cash'!E127/Deflators!$D$2*Deflators!$K$2</f>
        <v>143.78173154931119</v>
      </c>
      <c r="F127" s="67">
        <f>'Level 2 2015-16 to 2023-24 cash'!F127/Deflators!$E$2*Deflators!$K$2</f>
        <v>151.14672655194025</v>
      </c>
      <c r="G127" s="67">
        <f>'Level 2 2015-16 to 2023-24 cash'!G127/Deflators!$F$2*Deflators!$K$2</f>
        <v>161.45132571046773</v>
      </c>
      <c r="H127" s="67">
        <f>'Level 2 2015-16 to 2023-24 cash'!H127/Deflators!$G$2*Deflators!$K$2</f>
        <v>199.57211000948575</v>
      </c>
      <c r="I127" s="67">
        <f>'Level 2 2015-16 to 2023-24 cash'!I127/Deflators!$H$2*Deflators!$K$2</f>
        <v>205.62412856303672</v>
      </c>
      <c r="J127" s="67">
        <f>'Level 2 2015-16 to 2023-24 cash'!J127/Deflators!$I$2*Deflators!$K$2</f>
        <v>207.05612821116</v>
      </c>
      <c r="K127" s="67">
        <f>'Level 2 2015-16 to 2023-24 cash'!K127/Deflators!$J$2*Deflators!$K$2</f>
        <v>205.5507704</v>
      </c>
    </row>
    <row r="128" spans="1:11">
      <c r="A128" s="1" t="str">
        <f>'Level 2 2015-16 to 2023-24 cash'!A128</f>
        <v>Crown Office and Procurator Fiscal Service</v>
      </c>
      <c r="B128" s="1" t="str">
        <f>'Level 2 2015-16 to 2023-24 cash'!B128</f>
        <v>Total Crown Office and Procurator Fiscal Service</v>
      </c>
      <c r="C128" s="67">
        <f>'Level 2 2015-16 to 2023-24 cash'!C128/Deflators!$B$2*Deflators!$K$2</f>
        <v>149.8691615105092</v>
      </c>
      <c r="D128" s="67">
        <f>'Level 2 2015-16 to 2023-24 cash'!D128/Deflators!$C$2*Deflators!$K$2</f>
        <v>145.90963744320396</v>
      </c>
      <c r="E128" s="67">
        <f>'Level 2 2015-16 to 2023-24 cash'!E128/Deflators!$D$2*Deflators!$K$2</f>
        <v>143.78173154931119</v>
      </c>
      <c r="F128" s="67">
        <f>'Level 2 2015-16 to 2023-24 cash'!F128/Deflators!$E$2*Deflators!$K$2</f>
        <v>151.14672655194025</v>
      </c>
      <c r="G128" s="67">
        <f>'Level 2 2015-16 to 2023-24 cash'!G128/Deflators!$F$2*Deflators!$K$2</f>
        <v>161.45132571046773</v>
      </c>
      <c r="H128" s="67">
        <f>'Level 2 2015-16 to 2023-24 cash'!H128/Deflators!$G$2*Deflators!$K$2</f>
        <v>199.57211000948575</v>
      </c>
      <c r="I128" s="67">
        <f>'Level 2 2015-16 to 2023-24 cash'!I128/Deflators!$H$2*Deflators!$K$2</f>
        <v>205.62412856303672</v>
      </c>
      <c r="J128" s="67">
        <f>'Level 2 2015-16 to 2023-24 cash'!J128/Deflators!$I$2*Deflators!$K$2</f>
        <v>207.05612821116</v>
      </c>
      <c r="K128" s="67">
        <f>'Level 2 2015-16 to 2023-24 cash'!K128/Deflators!$J$2*Deflators!$K$2</f>
        <v>205.5507704</v>
      </c>
    </row>
    <row r="129" spans="1:11">
      <c r="A129" s="1" t="str">
        <f>'Level 2 2015-16 to 2023-24 cash'!A129</f>
        <v>Total</v>
      </c>
      <c r="B129" s="1" t="str">
        <f>'Level 2 2015-16 to 2023-24 cash'!B129</f>
        <v xml:space="preserve">Total Scottish Government </v>
      </c>
      <c r="C129" s="67">
        <f>'Level 2 2015-16 to 2023-24 cash'!C129/Deflators!$B$2*Deflators!$K$2</f>
        <v>48874.690168466521</v>
      </c>
      <c r="D129" s="67">
        <f>'Level 2 2015-16 to 2023-24 cash'!D129/Deflators!$C$2*Deflators!$K$2</f>
        <v>48222.682039458909</v>
      </c>
      <c r="E129" s="67">
        <f>'Level 2 2015-16 to 2023-24 cash'!E129/Deflators!$D$2*Deflators!$K$2</f>
        <v>50009.274703605923</v>
      </c>
      <c r="F129" s="67">
        <f>'Level 2 2015-16 to 2023-24 cash'!F129/Deflators!$E$2*Deflators!$K$2</f>
        <v>53539.13281081969</v>
      </c>
      <c r="G129" s="67">
        <f>'Level 2 2015-16 to 2023-24 cash'!G129/Deflators!$F$2*Deflators!$K$2</f>
        <v>52906.038576582287</v>
      </c>
      <c r="H129" s="67">
        <f>'Level 2 2015-16 to 2023-24 cash'!H129/Deflators!$G$2*Deflators!$K$2</f>
        <v>64121.728527079176</v>
      </c>
      <c r="I129" s="67">
        <f>'Level 2 2015-16 to 2023-24 cash'!I129/Deflators!$H$2*Deflators!$K$2</f>
        <v>65227.300903568343</v>
      </c>
      <c r="J129" s="67">
        <f>'Level 2 2015-16 to 2023-24 cash'!J129/Deflators!$I$2*Deflators!$K$2</f>
        <v>63021.604269292555</v>
      </c>
      <c r="K129" s="67">
        <f>'Level 2 2015-16 to 2023-24 cash'!K129/Deflators!$J$2*Deflators!$K$2</f>
        <v>59382.992292600014</v>
      </c>
    </row>
  </sheetData>
  <hyperlinks>
    <hyperlink ref="A1" location="Contents!A1" display="Contents" xr:uid="{00000000-0004-0000-0300-000000000000}"/>
  </hyperlinks>
  <pageMargins left="0.7" right="0.7" top="0.75" bottom="0.75" header="0.3" footer="0.3"/>
  <pageSetup paperSize="9" scale="52" orientation="portrait" r:id="rId1"/>
  <rowBreaks count="2" manualBreakCount="2">
    <brk id="29" max="16383" man="1"/>
    <brk id="6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257"/>
  <sheetViews>
    <sheetView zoomScale="60" zoomScaleNormal="60" workbookViewId="0">
      <pane ySplit="4" topLeftCell="A5" activePane="bottomLeft" state="frozen"/>
      <selection pane="bottomLeft" activeCell="L21" sqref="L21"/>
    </sheetView>
  </sheetViews>
  <sheetFormatPr defaultColWidth="8.88671875" defaultRowHeight="15"/>
  <cols>
    <col min="1" max="1" width="59.44140625" style="1" bestFit="1" customWidth="1"/>
    <col min="2" max="2" width="9.44140625" style="51" customWidth="1"/>
    <col min="3" max="3" width="10" style="51" bestFit="1" customWidth="1"/>
    <col min="4" max="4" width="18.44140625" style="1" customWidth="1"/>
    <col min="5" max="5" width="17.77734375" style="1" bestFit="1" customWidth="1"/>
    <col min="6" max="6" width="36.77734375" style="31" bestFit="1" customWidth="1"/>
    <col min="7" max="7" width="118.88671875" style="1" customWidth="1"/>
    <col min="8" max="9" width="8.88671875" style="1"/>
    <col min="10" max="10" width="10.6640625" style="1" bestFit="1" customWidth="1"/>
    <col min="11" max="11" width="10.77734375" style="1" bestFit="1" customWidth="1"/>
    <col min="12" max="16384" width="8.88671875" style="1"/>
  </cols>
  <sheetData>
    <row r="1" spans="1:14" ht="18">
      <c r="A1" s="4" t="s">
        <v>1</v>
      </c>
    </row>
    <row r="2" spans="1:14" ht="25.5">
      <c r="A2" s="49" t="str">
        <f>'TME, Resource, Capital and AME'!A2</f>
        <v xml:space="preserve">Budget 2025-26: </v>
      </c>
    </row>
    <row r="3" spans="1:14" ht="20.25">
      <c r="A3" s="3" t="s">
        <v>430</v>
      </c>
    </row>
    <row r="4" spans="1:14" s="12" customFormat="1" ht="31.5">
      <c r="A4" s="41"/>
      <c r="B4" s="52" t="s">
        <v>175</v>
      </c>
      <c r="C4" s="52" t="s">
        <v>176</v>
      </c>
      <c r="D4" s="25" t="s">
        <v>177</v>
      </c>
      <c r="E4" s="25" t="s">
        <v>178</v>
      </c>
      <c r="F4" s="50" t="s">
        <v>36</v>
      </c>
      <c r="G4" s="50" t="s">
        <v>179</v>
      </c>
    </row>
    <row r="5" spans="1:14" s="34" customFormat="1" ht="30">
      <c r="A5" s="71" t="s">
        <v>180</v>
      </c>
      <c r="B5" s="72">
        <v>1177.0409999999999</v>
      </c>
      <c r="C5" s="72">
        <v>-34.459420685699989</v>
      </c>
      <c r="D5" s="73">
        <v>-1211.5004206857</v>
      </c>
      <c r="E5" s="74">
        <v>-1.0292763129625051</v>
      </c>
      <c r="F5" s="1" t="s">
        <v>11</v>
      </c>
      <c r="G5" s="70" t="s">
        <v>181</v>
      </c>
      <c r="H5" s="33"/>
      <c r="I5" s="33"/>
      <c r="J5" s="33"/>
      <c r="K5" s="33"/>
      <c r="L5" s="33"/>
      <c r="M5" s="33"/>
      <c r="N5" s="33"/>
    </row>
    <row r="6" spans="1:14" s="34" customFormat="1">
      <c r="A6" s="71" t="s">
        <v>182</v>
      </c>
      <c r="B6" s="75">
        <v>10034.816000000001</v>
      </c>
      <c r="C6" s="75">
        <v>9237.6445211495993</v>
      </c>
      <c r="D6" s="73">
        <v>-797.1714788504014</v>
      </c>
      <c r="E6" s="74">
        <v>-7.9440567604867035E-2</v>
      </c>
      <c r="F6" s="1" t="s">
        <v>19</v>
      </c>
      <c r="G6" s="33" t="s">
        <v>183</v>
      </c>
      <c r="H6" s="33"/>
      <c r="I6" s="33"/>
      <c r="J6" s="33"/>
      <c r="K6" s="33"/>
      <c r="L6" s="33"/>
      <c r="M6" s="33"/>
      <c r="N6" s="33"/>
    </row>
    <row r="7" spans="1:14" s="34" customFormat="1">
      <c r="A7" s="71" t="s">
        <v>184</v>
      </c>
      <c r="B7" s="72">
        <v>344.178</v>
      </c>
      <c r="C7" s="72">
        <v>-387.39233269289997</v>
      </c>
      <c r="D7" s="73">
        <v>-731.57033269289991</v>
      </c>
      <c r="E7" s="74">
        <v>-2.1255580911415022</v>
      </c>
      <c r="F7" s="1" t="s">
        <v>14</v>
      </c>
      <c r="G7" s="33" t="s">
        <v>183</v>
      </c>
      <c r="H7" s="33"/>
      <c r="I7" s="33"/>
      <c r="J7" s="33"/>
      <c r="K7" s="33"/>
      <c r="L7" s="33"/>
      <c r="M7" s="33"/>
      <c r="N7" s="33"/>
    </row>
    <row r="8" spans="1:14" s="34" customFormat="1" ht="15.75">
      <c r="A8" s="115" t="s">
        <v>185</v>
      </c>
      <c r="B8" s="72">
        <v>1429.992</v>
      </c>
      <c r="C8" s="72">
        <v>1011.4396177926998</v>
      </c>
      <c r="D8" s="116">
        <v>-418.55238220730018</v>
      </c>
      <c r="E8" s="74">
        <v>-0.29269561102950242</v>
      </c>
      <c r="F8" s="117" t="s">
        <v>19</v>
      </c>
      <c r="G8" s="118" t="s">
        <v>183</v>
      </c>
      <c r="H8" s="35"/>
      <c r="I8" s="35"/>
      <c r="J8" s="35"/>
      <c r="K8" s="35"/>
      <c r="L8" s="35"/>
      <c r="M8" s="35"/>
      <c r="N8" s="35"/>
    </row>
    <row r="9" spans="1:14" s="34" customFormat="1">
      <c r="A9" s="71" t="s">
        <v>186</v>
      </c>
      <c r="B9" s="72">
        <v>2086.3570000000004</v>
      </c>
      <c r="C9" s="72">
        <v>1836.8063724773997</v>
      </c>
      <c r="D9" s="73">
        <v>-249.55062752260073</v>
      </c>
      <c r="E9" s="74">
        <v>-0.1196107030209119</v>
      </c>
      <c r="F9" s="1" t="s">
        <v>19</v>
      </c>
      <c r="G9" s="33" t="s">
        <v>183</v>
      </c>
      <c r="H9" s="33"/>
      <c r="I9" s="33"/>
      <c r="J9" s="33"/>
      <c r="K9" s="33"/>
      <c r="L9" s="33"/>
      <c r="M9" s="33"/>
      <c r="N9" s="33"/>
    </row>
    <row r="10" spans="1:14" s="34" customFormat="1">
      <c r="A10" s="71" t="s">
        <v>111</v>
      </c>
      <c r="B10" s="75">
        <v>1004.2289999999999</v>
      </c>
      <c r="C10" s="75">
        <v>876.62781655567994</v>
      </c>
      <c r="D10" s="73">
        <v>-127.60118344431999</v>
      </c>
      <c r="E10" s="74">
        <v>-0.12706383050511386</v>
      </c>
      <c r="F10" s="1" t="s">
        <v>16</v>
      </c>
      <c r="G10" s="33" t="s">
        <v>183</v>
      </c>
      <c r="H10" s="11"/>
      <c r="I10" s="11"/>
      <c r="J10" s="11"/>
      <c r="K10" s="11"/>
      <c r="L10" s="11"/>
      <c r="M10" s="11"/>
      <c r="N10" s="11"/>
    </row>
    <row r="11" spans="1:14" s="34" customFormat="1">
      <c r="A11" s="71" t="s">
        <v>187</v>
      </c>
      <c r="B11" s="72">
        <v>142.91499999999999</v>
      </c>
      <c r="C11" s="72">
        <v>32.655533544400001</v>
      </c>
      <c r="D11" s="73">
        <v>-110.25946645559999</v>
      </c>
      <c r="E11" s="74">
        <v>-0.77150380614771019</v>
      </c>
      <c r="F11" s="1" t="s">
        <v>20</v>
      </c>
      <c r="G11" s="33" t="s">
        <v>183</v>
      </c>
      <c r="H11" s="10"/>
      <c r="I11" s="10"/>
      <c r="J11" s="10"/>
      <c r="K11" s="10"/>
      <c r="L11" s="10"/>
      <c r="M11" s="10"/>
      <c r="N11" s="10"/>
    </row>
    <row r="12" spans="1:14" s="34" customFormat="1">
      <c r="A12" s="71" t="s">
        <v>188</v>
      </c>
      <c r="B12" s="72">
        <v>-200</v>
      </c>
      <c r="C12" s="72">
        <v>-265.65094879999998</v>
      </c>
      <c r="D12" s="73">
        <v>-65.650948799999981</v>
      </c>
      <c r="E12" s="74">
        <v>0.32825474399999988</v>
      </c>
      <c r="F12" s="1" t="s">
        <v>14</v>
      </c>
      <c r="G12" s="33" t="s">
        <v>183</v>
      </c>
      <c r="H12" s="10"/>
      <c r="I12" s="33"/>
      <c r="J12" s="33"/>
      <c r="K12" s="33"/>
      <c r="L12" s="33"/>
      <c r="M12" s="33"/>
      <c r="N12" s="10"/>
    </row>
    <row r="13" spans="1:14" s="34" customFormat="1">
      <c r="A13" s="71" t="s">
        <v>189</v>
      </c>
      <c r="B13" s="72">
        <v>810.47199999999998</v>
      </c>
      <c r="C13" s="72">
        <v>755.53278486099998</v>
      </c>
      <c r="D13" s="73">
        <v>-54.939215138999998</v>
      </c>
      <c r="E13" s="74">
        <v>-6.7786691136769689E-2</v>
      </c>
      <c r="F13" s="1" t="s">
        <v>14</v>
      </c>
      <c r="G13" s="33" t="s">
        <v>183</v>
      </c>
      <c r="H13" s="33"/>
      <c r="I13" s="33"/>
      <c r="J13" s="33"/>
      <c r="K13" s="33"/>
      <c r="L13" s="33"/>
      <c r="M13" s="33"/>
      <c r="N13" s="33"/>
    </row>
    <row r="14" spans="1:14" s="34" customFormat="1">
      <c r="A14" s="71" t="s">
        <v>190</v>
      </c>
      <c r="B14" s="72">
        <v>226.23099999999999</v>
      </c>
      <c r="C14" s="72">
        <v>174.05997093799999</v>
      </c>
      <c r="D14" s="73">
        <v>-52.171029062000002</v>
      </c>
      <c r="E14" s="74">
        <v>-0.23060954980528753</v>
      </c>
      <c r="F14" s="1" t="s">
        <v>12</v>
      </c>
      <c r="G14" s="33" t="s">
        <v>183</v>
      </c>
      <c r="H14" s="9"/>
      <c r="I14" s="33"/>
      <c r="J14" s="33"/>
      <c r="K14" s="33"/>
      <c r="L14" s="33"/>
      <c r="M14" s="33"/>
      <c r="N14" s="9"/>
    </row>
    <row r="15" spans="1:14" s="34" customFormat="1">
      <c r="A15" s="71" t="s">
        <v>191</v>
      </c>
      <c r="B15" s="72">
        <v>96.233999999999995</v>
      </c>
      <c r="C15" s="72">
        <v>54.280692766199991</v>
      </c>
      <c r="D15" s="73">
        <v>-41.953307233800004</v>
      </c>
      <c r="E15" s="74">
        <v>-0.43595098648918268</v>
      </c>
      <c r="F15" s="1" t="s">
        <v>20</v>
      </c>
      <c r="G15" s="33" t="s">
        <v>183</v>
      </c>
      <c r="H15" s="33"/>
      <c r="I15" s="33"/>
      <c r="J15" s="33"/>
      <c r="K15" s="33"/>
      <c r="L15" s="33"/>
      <c r="M15" s="33"/>
      <c r="N15" s="33"/>
    </row>
    <row r="16" spans="1:14" s="34" customFormat="1">
      <c r="A16" s="71" t="s">
        <v>192</v>
      </c>
      <c r="B16" s="76">
        <v>321.60899999999998</v>
      </c>
      <c r="C16" s="76">
        <v>281.09093354110001</v>
      </c>
      <c r="D16" s="77">
        <v>-40.518066458899966</v>
      </c>
      <c r="E16" s="74">
        <v>-0.12598548690770461</v>
      </c>
      <c r="F16" s="1" t="s">
        <v>14</v>
      </c>
      <c r="G16" s="33" t="s">
        <v>183</v>
      </c>
      <c r="H16" s="33"/>
      <c r="I16" s="33"/>
      <c r="J16" s="33"/>
      <c r="K16" s="33"/>
      <c r="L16" s="33"/>
      <c r="M16" s="33"/>
      <c r="N16" s="33"/>
    </row>
    <row r="17" spans="1:14" s="34" customFormat="1">
      <c r="A17" s="71" t="s">
        <v>193</v>
      </c>
      <c r="B17" s="72">
        <v>420</v>
      </c>
      <c r="C17" s="72">
        <v>384.70554680999999</v>
      </c>
      <c r="D17" s="73">
        <v>-35.294453190000013</v>
      </c>
      <c r="E17" s="74">
        <v>-8.4034412357142887E-2</v>
      </c>
      <c r="F17" s="1" t="s">
        <v>12</v>
      </c>
      <c r="G17" s="33" t="s">
        <v>183</v>
      </c>
      <c r="H17" s="9"/>
      <c r="I17" s="33"/>
      <c r="J17" s="33"/>
      <c r="K17" s="33"/>
      <c r="L17" s="33"/>
      <c r="M17" s="33"/>
      <c r="N17" s="9"/>
    </row>
    <row r="18" spans="1:14" s="34" customFormat="1">
      <c r="A18" s="71" t="s">
        <v>194</v>
      </c>
      <c r="B18" s="72">
        <v>3068</v>
      </c>
      <c r="C18" s="72">
        <v>3041.3127006</v>
      </c>
      <c r="D18" s="73">
        <v>-26.687299400000029</v>
      </c>
      <c r="E18" s="74">
        <v>-8.6985982398957076E-3</v>
      </c>
      <c r="F18" s="1" t="s">
        <v>19</v>
      </c>
      <c r="G18" s="33" t="s">
        <v>183</v>
      </c>
      <c r="H18" s="33"/>
      <c r="I18" s="33"/>
      <c r="J18" s="33"/>
      <c r="K18" s="33"/>
      <c r="L18" s="33"/>
      <c r="M18" s="33"/>
      <c r="N18" s="33"/>
    </row>
    <row r="19" spans="1:14" s="34" customFormat="1" ht="15.75">
      <c r="A19" s="71" t="s">
        <v>195</v>
      </c>
      <c r="B19" s="72">
        <v>185.44300000000001</v>
      </c>
      <c r="C19" s="72">
        <v>160.95322192</v>
      </c>
      <c r="D19" s="73">
        <v>-24.489778080000008</v>
      </c>
      <c r="E19" s="74">
        <v>-0.13206094638244639</v>
      </c>
      <c r="F19" s="1" t="s">
        <v>16</v>
      </c>
      <c r="G19" s="33" t="s">
        <v>183</v>
      </c>
      <c r="H19" s="7"/>
      <c r="I19" s="7"/>
      <c r="J19" s="7"/>
      <c r="K19" s="7"/>
      <c r="L19" s="7"/>
      <c r="M19" s="7"/>
      <c r="N19" s="7"/>
    </row>
    <row r="20" spans="1:14" s="34" customFormat="1">
      <c r="A20" s="71" t="s">
        <v>196</v>
      </c>
      <c r="B20" s="72">
        <v>44.917000000000002</v>
      </c>
      <c r="C20" s="72">
        <v>22.658463279999999</v>
      </c>
      <c r="D20" s="73">
        <v>-22.258536720000002</v>
      </c>
      <c r="E20" s="74">
        <v>-0.49554816038470961</v>
      </c>
      <c r="F20" s="1" t="s">
        <v>13</v>
      </c>
      <c r="G20" s="33" t="s">
        <v>183</v>
      </c>
      <c r="H20" s="33"/>
      <c r="I20" s="33"/>
      <c r="J20" s="33"/>
      <c r="K20" s="33"/>
      <c r="L20" s="33"/>
      <c r="M20" s="33"/>
      <c r="N20" s="33"/>
    </row>
    <row r="21" spans="1:14" s="34" customFormat="1" ht="18">
      <c r="A21" s="71" t="s">
        <v>197</v>
      </c>
      <c r="B21" s="72">
        <v>263.31400000000002</v>
      </c>
      <c r="C21" s="72">
        <v>241.62516446000001</v>
      </c>
      <c r="D21" s="73">
        <v>-21.688835540000014</v>
      </c>
      <c r="E21" s="74">
        <v>-8.2368713930896231E-2</v>
      </c>
      <c r="F21" s="1" t="s">
        <v>19</v>
      </c>
      <c r="G21" s="33" t="s">
        <v>183</v>
      </c>
      <c r="H21" s="37"/>
      <c r="I21" s="37"/>
      <c r="J21" s="37"/>
      <c r="K21" s="37"/>
      <c r="L21" s="37"/>
      <c r="M21" s="37"/>
      <c r="N21" s="37"/>
    </row>
    <row r="22" spans="1:14" s="34" customFormat="1">
      <c r="A22" s="71" t="s">
        <v>198</v>
      </c>
      <c r="B22" s="75">
        <v>84.85</v>
      </c>
      <c r="C22" s="75">
        <v>63.318684972799993</v>
      </c>
      <c r="D22" s="73">
        <v>-21.531315027200002</v>
      </c>
      <c r="E22" s="74">
        <v>-0.25375739572421924</v>
      </c>
      <c r="F22" s="1" t="s">
        <v>14</v>
      </c>
      <c r="G22" s="33" t="s">
        <v>183</v>
      </c>
      <c r="H22" s="33"/>
      <c r="I22" s="33"/>
      <c r="J22" s="33"/>
      <c r="K22" s="33"/>
      <c r="L22" s="33"/>
      <c r="M22" s="33"/>
      <c r="N22" s="33"/>
    </row>
    <row r="23" spans="1:14" s="34" customFormat="1">
      <c r="A23" s="71" t="s">
        <v>199</v>
      </c>
      <c r="B23" s="72">
        <v>84.85</v>
      </c>
      <c r="C23" s="72">
        <v>63.318684972799993</v>
      </c>
      <c r="D23" s="73">
        <v>-21.531315027200002</v>
      </c>
      <c r="E23" s="74">
        <v>-0.25375739572421924</v>
      </c>
      <c r="F23" s="1" t="s">
        <v>14</v>
      </c>
      <c r="G23" s="33" t="s">
        <v>183</v>
      </c>
      <c r="H23" s="33"/>
      <c r="I23" s="33"/>
      <c r="J23" s="33"/>
      <c r="K23" s="33"/>
      <c r="L23" s="33"/>
      <c r="M23" s="33"/>
      <c r="N23" s="33"/>
    </row>
    <row r="24" spans="1:14" s="34" customFormat="1">
      <c r="A24" s="71" t="s">
        <v>200</v>
      </c>
      <c r="B24" s="72">
        <v>209.5</v>
      </c>
      <c r="C24" s="72">
        <v>188.00664574999999</v>
      </c>
      <c r="D24" s="73">
        <v>-21.49335425000001</v>
      </c>
      <c r="E24" s="74">
        <v>-0.10259357637231509</v>
      </c>
      <c r="F24" s="1" t="s">
        <v>16</v>
      </c>
      <c r="G24" s="33" t="s">
        <v>183</v>
      </c>
      <c r="H24" s="9"/>
      <c r="I24" s="33"/>
      <c r="J24" s="33"/>
      <c r="K24" s="33"/>
      <c r="L24" s="33"/>
      <c r="M24" s="33"/>
      <c r="N24" s="9"/>
    </row>
    <row r="25" spans="1:14" s="34" customFormat="1">
      <c r="A25" s="71" t="s">
        <v>201</v>
      </c>
      <c r="B25" s="72">
        <v>173.16300000000001</v>
      </c>
      <c r="C25" s="72">
        <v>153.70837361779999</v>
      </c>
      <c r="D25" s="73">
        <v>-19.454626382200018</v>
      </c>
      <c r="E25" s="74">
        <v>-0.11234863326576704</v>
      </c>
      <c r="F25" s="1" t="s">
        <v>15</v>
      </c>
      <c r="G25" s="33" t="s">
        <v>183</v>
      </c>
      <c r="H25" s="10"/>
      <c r="I25" s="10"/>
      <c r="J25" s="10"/>
      <c r="K25" s="10"/>
      <c r="L25" s="10"/>
      <c r="M25" s="10"/>
      <c r="N25" s="10"/>
    </row>
    <row r="26" spans="1:14" s="34" customFormat="1">
      <c r="A26" s="71" t="s">
        <v>202</v>
      </c>
      <c r="B26" s="72">
        <v>488.36</v>
      </c>
      <c r="C26" s="72">
        <v>470.74910779999999</v>
      </c>
      <c r="D26" s="73">
        <v>-17.610892200000023</v>
      </c>
      <c r="E26" s="74">
        <v>-3.6061291260545546E-2</v>
      </c>
      <c r="F26" s="1" t="s">
        <v>16</v>
      </c>
      <c r="G26" s="33" t="s">
        <v>183</v>
      </c>
      <c r="H26" s="10"/>
      <c r="I26" s="10"/>
      <c r="J26" s="10"/>
      <c r="K26" s="10"/>
      <c r="L26" s="10"/>
      <c r="M26" s="10"/>
      <c r="N26" s="10"/>
    </row>
    <row r="27" spans="1:14" s="34" customFormat="1">
      <c r="A27" s="71" t="s">
        <v>203</v>
      </c>
      <c r="B27" s="75">
        <v>507.4</v>
      </c>
      <c r="C27" s="75">
        <v>492.62624475999996</v>
      </c>
      <c r="D27" s="73">
        <v>-14.773755240000014</v>
      </c>
      <c r="E27" s="74">
        <v>-2.9116585021679176E-2</v>
      </c>
      <c r="F27" s="1" t="s">
        <v>15</v>
      </c>
      <c r="G27" s="33" t="s">
        <v>183</v>
      </c>
      <c r="H27" s="9"/>
      <c r="I27" s="10"/>
      <c r="J27" s="10"/>
      <c r="K27" s="10"/>
      <c r="L27" s="10"/>
      <c r="M27" s="10"/>
      <c r="N27" s="9"/>
    </row>
    <row r="28" spans="1:14" s="34" customFormat="1">
      <c r="A28" s="71" t="s">
        <v>204</v>
      </c>
      <c r="B28" s="75">
        <v>69.325000000000003</v>
      </c>
      <c r="C28" s="75">
        <v>54.95654003300001</v>
      </c>
      <c r="D28" s="73">
        <v>-14.368459966999993</v>
      </c>
      <c r="E28" s="74">
        <v>-0.20726231470609438</v>
      </c>
      <c r="F28" s="1" t="s">
        <v>14</v>
      </c>
      <c r="G28" s="33" t="s">
        <v>183</v>
      </c>
      <c r="H28" s="9"/>
      <c r="I28" s="33"/>
      <c r="J28" s="33"/>
      <c r="K28" s="33"/>
      <c r="L28" s="33"/>
      <c r="M28" s="33"/>
      <c r="N28" s="9"/>
    </row>
    <row r="29" spans="1:14" s="34" customFormat="1" ht="15.75">
      <c r="A29" s="71" t="s">
        <v>205</v>
      </c>
      <c r="B29" s="75">
        <v>78.113</v>
      </c>
      <c r="C29" s="75">
        <v>66.518216253199995</v>
      </c>
      <c r="D29" s="73">
        <v>-11.594783746800005</v>
      </c>
      <c r="E29" s="74">
        <v>-0.14843603173351433</v>
      </c>
      <c r="F29" s="1" t="s">
        <v>13</v>
      </c>
      <c r="G29" s="33" t="s">
        <v>183</v>
      </c>
      <c r="H29" s="8"/>
      <c r="I29" s="8"/>
      <c r="J29" s="8"/>
      <c r="K29" s="8"/>
      <c r="L29" s="8"/>
      <c r="M29" s="8"/>
      <c r="N29" s="8"/>
    </row>
    <row r="30" spans="1:14" s="34" customFormat="1">
      <c r="A30" s="71" t="s">
        <v>206</v>
      </c>
      <c r="B30" s="75">
        <v>118.2</v>
      </c>
      <c r="C30" s="75">
        <v>106.65104268</v>
      </c>
      <c r="D30" s="73">
        <v>-11.54895732</v>
      </c>
      <c r="E30" s="74">
        <v>-9.770691472081218E-2</v>
      </c>
      <c r="F30" s="1" t="s">
        <v>15</v>
      </c>
      <c r="G30" s="33" t="s">
        <v>183</v>
      </c>
      <c r="H30" s="2"/>
      <c r="I30" s="10"/>
      <c r="J30" s="10"/>
      <c r="K30" s="2"/>
      <c r="L30" s="2"/>
      <c r="M30" s="2"/>
      <c r="N30" s="2"/>
    </row>
    <row r="31" spans="1:14" s="34" customFormat="1">
      <c r="A31" s="71" t="s">
        <v>207</v>
      </c>
      <c r="B31" s="76">
        <v>23.882999999999999</v>
      </c>
      <c r="C31" s="76">
        <v>15.690985821400002</v>
      </c>
      <c r="D31" s="77">
        <v>-8.1920141785999974</v>
      </c>
      <c r="E31" s="74">
        <v>-0.34300607874220146</v>
      </c>
      <c r="F31" s="1" t="s">
        <v>19</v>
      </c>
      <c r="G31" s="33" t="s">
        <v>183</v>
      </c>
      <c r="H31" s="33"/>
      <c r="I31" s="33"/>
      <c r="J31" s="33"/>
      <c r="K31" s="33"/>
      <c r="L31" s="33"/>
      <c r="M31" s="33"/>
      <c r="N31" s="33"/>
    </row>
    <row r="32" spans="1:14" s="34" customFormat="1" ht="15.75">
      <c r="A32" s="71" t="s">
        <v>208</v>
      </c>
      <c r="B32" s="72">
        <v>833.89800000000002</v>
      </c>
      <c r="C32" s="72">
        <v>826.44498500629993</v>
      </c>
      <c r="D32" s="73">
        <v>-7.4530149937000942</v>
      </c>
      <c r="E32" s="74">
        <v>-8.9375619004963373E-3</v>
      </c>
      <c r="F32" s="1" t="s">
        <v>14</v>
      </c>
      <c r="G32" s="33" t="s">
        <v>183</v>
      </c>
      <c r="H32" s="38"/>
      <c r="I32" s="38"/>
      <c r="J32" s="38"/>
      <c r="K32" s="38"/>
      <c r="L32" s="38"/>
      <c r="M32" s="38"/>
      <c r="N32" s="38"/>
    </row>
    <row r="33" spans="1:14" s="34" customFormat="1">
      <c r="A33" s="71" t="s">
        <v>209</v>
      </c>
      <c r="B33" s="72">
        <v>55.514000000000003</v>
      </c>
      <c r="C33" s="72">
        <v>48.358239260600001</v>
      </c>
      <c r="D33" s="73">
        <v>-7.1557607394000016</v>
      </c>
      <c r="E33" s="74">
        <v>-0.12890011059192277</v>
      </c>
      <c r="F33" s="1" t="s">
        <v>16</v>
      </c>
      <c r="G33" s="33" t="s">
        <v>183</v>
      </c>
      <c r="H33" s="33"/>
      <c r="I33" s="33"/>
      <c r="J33" s="33"/>
      <c r="K33" s="33"/>
      <c r="L33" s="33"/>
      <c r="M33" s="33"/>
      <c r="N33" s="33"/>
    </row>
    <row r="34" spans="1:14" s="34" customFormat="1">
      <c r="A34" s="71" t="s">
        <v>210</v>
      </c>
      <c r="B34" s="75">
        <v>-63.5</v>
      </c>
      <c r="C34" s="75">
        <v>-70.417034589999986</v>
      </c>
      <c r="D34" s="73">
        <v>-6.9170345899999859</v>
      </c>
      <c r="E34" s="74">
        <v>0.10892967858267694</v>
      </c>
      <c r="F34" s="1" t="s">
        <v>18</v>
      </c>
      <c r="G34" s="33" t="s">
        <v>183</v>
      </c>
      <c r="H34" s="33"/>
      <c r="I34" s="33"/>
      <c r="J34" s="33"/>
      <c r="K34" s="33"/>
      <c r="L34" s="33"/>
      <c r="M34" s="33"/>
      <c r="N34" s="33"/>
    </row>
    <row r="35" spans="1:14" s="34" customFormat="1">
      <c r="A35" s="71" t="s">
        <v>211</v>
      </c>
      <c r="B35" s="72">
        <v>282</v>
      </c>
      <c r="C35" s="72">
        <v>275.41752780000002</v>
      </c>
      <c r="D35" s="73">
        <v>-6.5824721999999838</v>
      </c>
      <c r="E35" s="74">
        <v>-2.3342099999999942E-2</v>
      </c>
      <c r="F35" s="1" t="s">
        <v>17</v>
      </c>
      <c r="G35" s="33" t="s">
        <v>183</v>
      </c>
      <c r="H35" s="33"/>
      <c r="I35" s="33"/>
      <c r="J35" s="33"/>
      <c r="K35" s="33"/>
      <c r="L35" s="33"/>
      <c r="M35" s="33"/>
      <c r="N35" s="33"/>
    </row>
    <row r="36" spans="1:14" s="34" customFormat="1">
      <c r="A36" s="71" t="s">
        <v>212</v>
      </c>
      <c r="B36" s="72">
        <v>17</v>
      </c>
      <c r="C36" s="72">
        <v>10.743236899999999</v>
      </c>
      <c r="D36" s="73">
        <v>-6.2567631000000006</v>
      </c>
      <c r="E36" s="74">
        <v>-0.36804488823529413</v>
      </c>
      <c r="F36" s="1" t="s">
        <v>17</v>
      </c>
      <c r="G36" s="33" t="s">
        <v>183</v>
      </c>
      <c r="H36" s="2"/>
      <c r="I36" s="2"/>
      <c r="J36" s="2"/>
      <c r="K36" s="2"/>
      <c r="L36" s="2"/>
      <c r="M36" s="2"/>
      <c r="N36" s="2"/>
    </row>
    <row r="37" spans="1:14" s="34" customFormat="1">
      <c r="A37" s="71" t="s">
        <v>213</v>
      </c>
      <c r="B37" s="76">
        <v>318.99700000000001</v>
      </c>
      <c r="C37" s="76">
        <v>313.11163945050004</v>
      </c>
      <c r="D37" s="77">
        <v>-5.8853605494999783</v>
      </c>
      <c r="E37" s="74">
        <v>-1.8449579618303551E-2</v>
      </c>
      <c r="F37" s="1" t="s">
        <v>12</v>
      </c>
      <c r="G37" s="33" t="s">
        <v>183</v>
      </c>
      <c r="H37" s="33"/>
      <c r="I37" s="33"/>
      <c r="J37" s="33"/>
      <c r="K37" s="33"/>
      <c r="L37" s="33"/>
      <c r="M37" s="33"/>
      <c r="N37" s="33"/>
    </row>
    <row r="38" spans="1:14" s="34" customFormat="1">
      <c r="A38" s="71" t="s">
        <v>214</v>
      </c>
      <c r="B38" s="75">
        <v>116.98099999999999</v>
      </c>
      <c r="C38" s="75">
        <v>111.63199797</v>
      </c>
      <c r="D38" s="73">
        <v>-5.3490020299999941</v>
      </c>
      <c r="E38" s="74">
        <v>-4.5725391559313003E-2</v>
      </c>
      <c r="F38" s="1" t="s">
        <v>11</v>
      </c>
      <c r="G38" s="33" t="s">
        <v>183</v>
      </c>
      <c r="H38" s="33"/>
      <c r="I38" s="33"/>
      <c r="J38" s="33"/>
      <c r="K38" s="33"/>
      <c r="L38" s="33"/>
      <c r="M38" s="33"/>
      <c r="N38" s="33"/>
    </row>
    <row r="39" spans="1:14" s="34" customFormat="1">
      <c r="A39" s="71" t="s">
        <v>215</v>
      </c>
      <c r="B39" s="72">
        <v>86.6</v>
      </c>
      <c r="C39" s="72">
        <v>81.453268860000009</v>
      </c>
      <c r="D39" s="73">
        <v>-5.1467311399999858</v>
      </c>
      <c r="E39" s="74">
        <v>-5.9431075519630325E-2</v>
      </c>
      <c r="F39" s="1" t="s">
        <v>12</v>
      </c>
      <c r="G39" s="33" t="s">
        <v>183</v>
      </c>
      <c r="H39" s="33"/>
      <c r="I39" s="33"/>
      <c r="J39" s="33"/>
      <c r="K39" s="33"/>
      <c r="L39" s="33"/>
      <c r="M39" s="33"/>
      <c r="N39" s="33"/>
    </row>
    <row r="40" spans="1:14" s="34" customFormat="1">
      <c r="A40" s="71" t="s">
        <v>216</v>
      </c>
      <c r="B40" s="75">
        <v>202.392</v>
      </c>
      <c r="C40" s="75">
        <v>197.56226664360003</v>
      </c>
      <c r="D40" s="73">
        <v>-4.82973335639997</v>
      </c>
      <c r="E40" s="74">
        <v>-2.3863262166488645E-2</v>
      </c>
      <c r="F40" s="1" t="s">
        <v>14</v>
      </c>
      <c r="G40" s="33" t="s">
        <v>183</v>
      </c>
      <c r="H40" s="33"/>
      <c r="I40" s="33"/>
      <c r="J40" s="33"/>
      <c r="K40" s="33"/>
      <c r="L40" s="33"/>
      <c r="M40" s="33"/>
      <c r="N40" s="33"/>
    </row>
    <row r="41" spans="1:14" s="34" customFormat="1">
      <c r="A41" s="71" t="s">
        <v>217</v>
      </c>
      <c r="B41" s="75">
        <v>22.181000000000001</v>
      </c>
      <c r="C41" s="75">
        <v>17.579842199999998</v>
      </c>
      <c r="D41" s="73">
        <v>-4.6011578000000029</v>
      </c>
      <c r="E41" s="74">
        <v>-0.2074368964429017</v>
      </c>
      <c r="F41" s="1" t="s">
        <v>13</v>
      </c>
      <c r="G41" s="33" t="s">
        <v>183</v>
      </c>
      <c r="H41" s="33"/>
      <c r="I41" s="33"/>
      <c r="J41" s="33"/>
      <c r="K41" s="33"/>
      <c r="L41" s="33"/>
      <c r="M41" s="33"/>
      <c r="N41" s="33"/>
    </row>
    <row r="42" spans="1:14" s="34" customFormat="1">
      <c r="A42" s="71" t="s">
        <v>218</v>
      </c>
      <c r="B42" s="75">
        <v>-121.5</v>
      </c>
      <c r="C42" s="75">
        <v>-125.9888691</v>
      </c>
      <c r="D42" s="73">
        <v>-4.4888691000000023</v>
      </c>
      <c r="E42" s="74">
        <v>3.6945424691358045E-2</v>
      </c>
      <c r="F42" s="1" t="s">
        <v>13</v>
      </c>
      <c r="G42" s="33" t="s">
        <v>183</v>
      </c>
      <c r="H42" s="33"/>
      <c r="I42" s="33"/>
      <c r="J42" s="33"/>
      <c r="K42" s="33"/>
      <c r="L42" s="33"/>
      <c r="M42" s="33"/>
      <c r="N42" s="33"/>
    </row>
    <row r="43" spans="1:14" s="34" customFormat="1">
      <c r="A43" s="71" t="s">
        <v>219</v>
      </c>
      <c r="B43" s="72">
        <v>25.439</v>
      </c>
      <c r="C43" s="72">
        <v>20.984471639399999</v>
      </c>
      <c r="D43" s="73">
        <v>-4.4545283606000012</v>
      </c>
      <c r="E43" s="74">
        <v>-0.17510626835174342</v>
      </c>
      <c r="F43" s="1" t="s">
        <v>17</v>
      </c>
      <c r="G43" s="33" t="s">
        <v>183</v>
      </c>
      <c r="H43" s="33"/>
      <c r="I43" s="33"/>
      <c r="J43" s="33"/>
      <c r="K43" s="33"/>
      <c r="L43" s="33"/>
      <c r="M43" s="33"/>
      <c r="N43" s="33"/>
    </row>
    <row r="44" spans="1:14" s="34" customFormat="1">
      <c r="A44" s="71" t="s">
        <v>220</v>
      </c>
      <c r="B44" s="72">
        <v>67.37</v>
      </c>
      <c r="C44" s="72">
        <v>63.087217050499994</v>
      </c>
      <c r="D44" s="73">
        <v>-4.2827829495000103</v>
      </c>
      <c r="E44" s="74">
        <v>-6.3571069459700313E-2</v>
      </c>
      <c r="F44" s="1" t="s">
        <v>20</v>
      </c>
      <c r="G44" s="33" t="s">
        <v>183</v>
      </c>
      <c r="H44" s="2"/>
      <c r="I44" s="33"/>
      <c r="J44" s="33"/>
      <c r="K44" s="33"/>
      <c r="L44" s="33"/>
      <c r="M44" s="33"/>
      <c r="N44" s="2"/>
    </row>
    <row r="45" spans="1:14" s="34" customFormat="1">
      <c r="A45" s="71" t="s">
        <v>221</v>
      </c>
      <c r="B45" s="72">
        <v>234.69200000000001</v>
      </c>
      <c r="C45" s="72">
        <v>230.54986387399995</v>
      </c>
      <c r="D45" s="73">
        <v>-4.1421361260000538</v>
      </c>
      <c r="E45" s="74">
        <v>-1.7649242948204684E-2</v>
      </c>
      <c r="F45" s="1" t="s">
        <v>20</v>
      </c>
      <c r="G45" s="33" t="s">
        <v>183</v>
      </c>
      <c r="H45" s="33"/>
      <c r="I45" s="33"/>
      <c r="J45" s="33"/>
      <c r="K45" s="33"/>
      <c r="L45" s="33"/>
      <c r="M45" s="33"/>
      <c r="N45" s="33"/>
    </row>
    <row r="46" spans="1:14" s="34" customFormat="1">
      <c r="A46" s="71" t="s">
        <v>222</v>
      </c>
      <c r="B46" s="72">
        <v>29.277999999999999</v>
      </c>
      <c r="C46" s="72">
        <v>25.219260293800001</v>
      </c>
      <c r="D46" s="73">
        <v>-4.0587397061999972</v>
      </c>
      <c r="E46" s="74">
        <v>-0.13862762846505899</v>
      </c>
      <c r="F46" s="1" t="s">
        <v>14</v>
      </c>
      <c r="G46" s="33" t="s">
        <v>183</v>
      </c>
      <c r="H46" s="33"/>
      <c r="I46" s="33"/>
      <c r="J46" s="33"/>
      <c r="K46" s="33"/>
      <c r="L46" s="33"/>
      <c r="M46" s="33"/>
      <c r="N46" s="33"/>
    </row>
    <row r="47" spans="1:14" s="34" customFormat="1" ht="15.75">
      <c r="A47" s="71" t="s">
        <v>223</v>
      </c>
      <c r="B47" s="76">
        <v>170</v>
      </c>
      <c r="C47" s="76">
        <v>166.03184299999998</v>
      </c>
      <c r="D47" s="77">
        <v>-3.9681570000000193</v>
      </c>
      <c r="E47" s="74">
        <v>-2.3342100000000112E-2</v>
      </c>
      <c r="F47" s="1" t="s">
        <v>13</v>
      </c>
      <c r="G47" s="33" t="s">
        <v>183</v>
      </c>
      <c r="H47" s="8"/>
      <c r="I47" s="8"/>
      <c r="J47" s="8"/>
      <c r="K47" s="8"/>
      <c r="L47" s="8"/>
      <c r="M47" s="8"/>
      <c r="N47" s="8"/>
    </row>
    <row r="48" spans="1:14" s="34" customFormat="1">
      <c r="A48" s="71" t="s">
        <v>224</v>
      </c>
      <c r="B48" s="72">
        <v>15</v>
      </c>
      <c r="C48" s="72">
        <v>11.32923164</v>
      </c>
      <c r="D48" s="73">
        <v>-3.6707683600000003</v>
      </c>
      <c r="E48" s="74">
        <v>-0.24471789066666669</v>
      </c>
      <c r="F48" s="1" t="s">
        <v>17</v>
      </c>
      <c r="G48" s="33" t="s">
        <v>183</v>
      </c>
      <c r="H48" s="33"/>
      <c r="I48" s="33"/>
      <c r="J48" s="33"/>
      <c r="K48" s="33"/>
      <c r="L48" s="33"/>
      <c r="M48" s="33"/>
      <c r="N48" s="33"/>
    </row>
    <row r="49" spans="1:14" s="34" customFormat="1">
      <c r="A49" s="71" t="s">
        <v>225</v>
      </c>
      <c r="B49" s="68">
        <v>133.88499999999999</v>
      </c>
      <c r="C49" s="68">
        <v>130.2715139915</v>
      </c>
      <c r="D49" s="10">
        <v>-3.61348600849999</v>
      </c>
      <c r="E49" s="74">
        <v>-2.6989476106359864E-2</v>
      </c>
      <c r="F49" s="1" t="s">
        <v>16</v>
      </c>
      <c r="G49" s="33" t="s">
        <v>183</v>
      </c>
      <c r="H49" s="36"/>
      <c r="I49" s="36"/>
      <c r="J49" s="36"/>
      <c r="K49" s="36"/>
      <c r="L49" s="36"/>
      <c r="M49" s="36"/>
      <c r="N49" s="36"/>
    </row>
    <row r="50" spans="1:14" s="34" customFormat="1">
      <c r="A50" s="71" t="s">
        <v>226</v>
      </c>
      <c r="B50" s="75">
        <v>12.200000000000001</v>
      </c>
      <c r="C50" s="75">
        <v>8.789921099999999</v>
      </c>
      <c r="D50" s="73">
        <v>-3.410078900000002</v>
      </c>
      <c r="E50" s="74">
        <v>-0.27951466393442637</v>
      </c>
      <c r="F50" s="1" t="s">
        <v>17</v>
      </c>
      <c r="G50" s="33" t="s">
        <v>183</v>
      </c>
      <c r="H50" s="33"/>
      <c r="I50" s="33"/>
      <c r="J50" s="33"/>
      <c r="K50" s="33"/>
      <c r="L50" s="33"/>
      <c r="M50" s="33"/>
      <c r="N50" s="33"/>
    </row>
    <row r="51" spans="1:14" s="34" customFormat="1">
      <c r="A51" s="71" t="s">
        <v>227</v>
      </c>
      <c r="B51" s="72">
        <v>142</v>
      </c>
      <c r="C51" s="72">
        <v>138.6854218</v>
      </c>
      <c r="D51" s="73">
        <v>-3.3145781999999997</v>
      </c>
      <c r="E51" s="74">
        <v>-2.3342099999999998E-2</v>
      </c>
      <c r="F51" s="1" t="s">
        <v>17</v>
      </c>
      <c r="G51" s="33" t="s">
        <v>183</v>
      </c>
      <c r="H51" s="33"/>
      <c r="I51" s="33"/>
      <c r="J51" s="33"/>
      <c r="K51" s="33"/>
      <c r="L51" s="33"/>
      <c r="M51" s="33"/>
      <c r="N51" s="33"/>
    </row>
    <row r="52" spans="1:14" s="34" customFormat="1">
      <c r="A52" s="71" t="s">
        <v>228</v>
      </c>
      <c r="B52" s="68">
        <v>29.2</v>
      </c>
      <c r="C52" s="68">
        <v>26.085555851100001</v>
      </c>
      <c r="D52" s="10">
        <v>-3.1144441488999988</v>
      </c>
      <c r="E52" s="74">
        <v>-0.10665904619520544</v>
      </c>
      <c r="F52" s="1" t="s">
        <v>16</v>
      </c>
      <c r="G52" s="33" t="s">
        <v>183</v>
      </c>
      <c r="H52" s="33"/>
      <c r="I52" s="33"/>
      <c r="J52" s="33"/>
      <c r="K52" s="33"/>
      <c r="L52" s="33"/>
      <c r="M52" s="33"/>
      <c r="N52" s="33"/>
    </row>
    <row r="53" spans="1:14" s="34" customFormat="1">
      <c r="A53" s="71" t="s">
        <v>229</v>
      </c>
      <c r="B53" s="75">
        <v>267.245</v>
      </c>
      <c r="C53" s="75">
        <v>264.16642879199998</v>
      </c>
      <c r="D53" s="73">
        <v>-3.078571208000028</v>
      </c>
      <c r="E53" s="74">
        <v>-1.1519658770042575E-2</v>
      </c>
      <c r="F53" s="1" t="s">
        <v>11</v>
      </c>
      <c r="G53" s="33" t="s">
        <v>183</v>
      </c>
      <c r="H53" s="2"/>
      <c r="I53" s="2"/>
      <c r="J53" s="2"/>
      <c r="K53" s="2"/>
      <c r="L53" s="2"/>
      <c r="M53" s="2"/>
      <c r="N53" s="2"/>
    </row>
    <row r="54" spans="1:14" s="34" customFormat="1">
      <c r="A54" s="71" t="s">
        <v>231</v>
      </c>
      <c r="B54" s="72">
        <v>643.89800000000002</v>
      </c>
      <c r="C54" s="72">
        <v>640.87998400629999</v>
      </c>
      <c r="D54" s="73">
        <v>-3.0180159937000326</v>
      </c>
      <c r="E54" s="74">
        <v>-4.6871026058475608E-3</v>
      </c>
      <c r="F54" s="1" t="s">
        <v>14</v>
      </c>
      <c r="G54" s="33" t="s">
        <v>183</v>
      </c>
      <c r="H54" s="2"/>
      <c r="I54" s="2"/>
      <c r="J54" s="2"/>
      <c r="K54" s="2"/>
      <c r="L54" s="2"/>
      <c r="M54" s="2"/>
      <c r="N54" s="2"/>
    </row>
    <row r="55" spans="1:14" s="34" customFormat="1">
      <c r="A55" s="71" t="s">
        <v>230</v>
      </c>
      <c r="B55" s="72">
        <v>-8.9</v>
      </c>
      <c r="C55" s="72">
        <v>-11.915226379999998</v>
      </c>
      <c r="D55" s="73">
        <v>-3.0152263799999979</v>
      </c>
      <c r="E55" s="74">
        <v>0.33878948089887617</v>
      </c>
      <c r="F55" s="1" t="s">
        <v>14</v>
      </c>
      <c r="G55" s="33" t="s">
        <v>183</v>
      </c>
      <c r="H55" s="2"/>
      <c r="I55" s="2"/>
      <c r="J55" s="2"/>
      <c r="K55" s="2"/>
      <c r="L55" s="2"/>
      <c r="M55" s="2"/>
      <c r="N55" s="2"/>
    </row>
    <row r="56" spans="1:14" s="34" customFormat="1">
      <c r="A56" s="71" t="s">
        <v>232</v>
      </c>
      <c r="B56" s="72">
        <v>6.1580000000000004</v>
      </c>
      <c r="C56" s="72">
        <v>3.6136342300000002</v>
      </c>
      <c r="D56" s="73">
        <v>-2.5443657700000002</v>
      </c>
      <c r="E56" s="74">
        <v>-0.413180540759987</v>
      </c>
      <c r="F56" s="1" t="s">
        <v>19</v>
      </c>
      <c r="G56" s="33" t="s">
        <v>183</v>
      </c>
      <c r="H56" s="9"/>
      <c r="I56" s="33"/>
      <c r="J56" s="33"/>
      <c r="K56" s="33"/>
      <c r="L56" s="33"/>
      <c r="M56" s="33"/>
      <c r="N56" s="9"/>
    </row>
    <row r="57" spans="1:14" s="34" customFormat="1">
      <c r="A57" s="71" t="s">
        <v>233</v>
      </c>
      <c r="B57" s="75">
        <v>4.54</v>
      </c>
      <c r="C57" s="75">
        <v>2.3898818812999996</v>
      </c>
      <c r="D57" s="73">
        <v>-2.1501181187000005</v>
      </c>
      <c r="E57" s="74">
        <v>-0.47359429927312785</v>
      </c>
      <c r="F57" s="1" t="s">
        <v>12</v>
      </c>
      <c r="G57" s="33" t="s">
        <v>183</v>
      </c>
      <c r="H57" s="2"/>
      <c r="I57" s="2"/>
      <c r="J57" s="33"/>
      <c r="K57" s="33"/>
      <c r="L57" s="33"/>
      <c r="M57" s="33"/>
      <c r="N57" s="2"/>
    </row>
    <row r="58" spans="1:14" s="34" customFormat="1">
      <c r="A58" s="71" t="s">
        <v>234</v>
      </c>
      <c r="B58" s="72">
        <v>37.412999999999997</v>
      </c>
      <c r="C58" s="72">
        <v>35.355015980000005</v>
      </c>
      <c r="D58" s="73">
        <v>-2.0579840199999921</v>
      </c>
      <c r="E58" s="74">
        <v>-5.5007190548739537E-2</v>
      </c>
      <c r="F58" s="1" t="s">
        <v>18</v>
      </c>
      <c r="G58" s="33" t="s">
        <v>183</v>
      </c>
      <c r="H58" s="9"/>
      <c r="I58" s="9"/>
      <c r="J58" s="33"/>
      <c r="K58" s="33"/>
      <c r="L58" s="33"/>
      <c r="M58" s="33"/>
      <c r="N58" s="9"/>
    </row>
    <row r="59" spans="1:14" s="34" customFormat="1" ht="15.75">
      <c r="A59" s="71" t="s">
        <v>235</v>
      </c>
      <c r="B59" s="72">
        <v>1.8</v>
      </c>
      <c r="C59" s="72">
        <v>0</v>
      </c>
      <c r="D59" s="73">
        <v>-1.8</v>
      </c>
      <c r="E59" s="74">
        <v>-1</v>
      </c>
      <c r="F59" s="1" t="s">
        <v>17</v>
      </c>
      <c r="G59" s="33" t="s">
        <v>183</v>
      </c>
      <c r="H59" s="7"/>
      <c r="I59" s="7"/>
      <c r="J59" s="7"/>
      <c r="K59" s="7"/>
      <c r="L59" s="7"/>
      <c r="M59" s="7"/>
      <c r="N59" s="7"/>
    </row>
    <row r="60" spans="1:14" s="34" customFormat="1">
      <c r="A60" s="71" t="s">
        <v>236</v>
      </c>
      <c r="B60" s="72">
        <v>4.8</v>
      </c>
      <c r="C60" s="72">
        <v>3.2229710699999998</v>
      </c>
      <c r="D60" s="73">
        <v>-1.57702893</v>
      </c>
      <c r="E60" s="74">
        <v>-0.32854769375000004</v>
      </c>
      <c r="F60" s="1" t="s">
        <v>14</v>
      </c>
      <c r="G60" s="33" t="s">
        <v>183</v>
      </c>
      <c r="H60" s="33"/>
      <c r="I60" s="33"/>
      <c r="J60" s="33"/>
      <c r="K60" s="33"/>
      <c r="L60" s="33"/>
      <c r="M60" s="33"/>
      <c r="N60" s="33"/>
    </row>
    <row r="61" spans="1:14" s="34" customFormat="1">
      <c r="A61" s="71" t="s">
        <v>237</v>
      </c>
      <c r="B61" s="68">
        <v>65.5</v>
      </c>
      <c r="C61" s="68">
        <v>63.97109245</v>
      </c>
      <c r="D61" s="10">
        <v>-1.5289075499999996</v>
      </c>
      <c r="E61" s="74">
        <v>-2.3342099999999994E-2</v>
      </c>
      <c r="F61" s="1" t="s">
        <v>17</v>
      </c>
      <c r="G61" s="33" t="s">
        <v>183</v>
      </c>
      <c r="H61" s="33"/>
      <c r="I61" s="33"/>
      <c r="J61" s="33"/>
      <c r="K61" s="33"/>
      <c r="L61" s="33"/>
      <c r="M61" s="33"/>
      <c r="N61" s="33"/>
    </row>
    <row r="62" spans="1:14" s="34" customFormat="1">
      <c r="A62" s="71" t="s">
        <v>238</v>
      </c>
      <c r="B62" s="76">
        <v>24.012</v>
      </c>
      <c r="C62" s="76">
        <v>22.538334358300002</v>
      </c>
      <c r="D62" s="77">
        <v>-1.4736656416999985</v>
      </c>
      <c r="E62" s="74">
        <v>-6.1372049046310113E-2</v>
      </c>
      <c r="F62" s="1" t="s">
        <v>17</v>
      </c>
      <c r="G62" s="33" t="s">
        <v>183</v>
      </c>
      <c r="H62" s="33"/>
      <c r="I62" s="33"/>
      <c r="J62" s="33"/>
      <c r="K62" s="33"/>
      <c r="L62" s="33"/>
      <c r="M62" s="33"/>
      <c r="N62" s="33"/>
    </row>
    <row r="63" spans="1:14" s="34" customFormat="1">
      <c r="A63" s="71" t="s">
        <v>239</v>
      </c>
      <c r="B63" s="72">
        <v>8.722999999999999</v>
      </c>
      <c r="C63" s="72">
        <v>7.2712180655000003</v>
      </c>
      <c r="D63" s="73">
        <v>-1.4517819344999987</v>
      </c>
      <c r="E63" s="74">
        <v>-0.16643149541442151</v>
      </c>
      <c r="F63" s="1" t="s">
        <v>15</v>
      </c>
      <c r="G63" s="33" t="s">
        <v>183</v>
      </c>
      <c r="H63" s="2"/>
      <c r="I63" s="2"/>
      <c r="J63" s="2"/>
      <c r="K63" s="2"/>
      <c r="L63" s="2"/>
      <c r="M63" s="2"/>
      <c r="N63" s="2"/>
    </row>
    <row r="64" spans="1:14" s="34" customFormat="1">
      <c r="A64" s="71" t="s">
        <v>240</v>
      </c>
      <c r="B64" s="75">
        <v>31.966999999999999</v>
      </c>
      <c r="C64" s="75">
        <v>30.585995454300001</v>
      </c>
      <c r="D64" s="73">
        <v>-1.381004545699998</v>
      </c>
      <c r="E64" s="74">
        <v>-4.3200943025620109E-2</v>
      </c>
      <c r="F64" s="1" t="s">
        <v>17</v>
      </c>
      <c r="G64" s="33" t="s">
        <v>183</v>
      </c>
      <c r="H64" s="2"/>
      <c r="I64" s="2"/>
      <c r="J64" s="2"/>
      <c r="K64" s="2"/>
      <c r="L64" s="2"/>
      <c r="M64" s="2"/>
      <c r="N64" s="2"/>
    </row>
    <row r="65" spans="1:14" s="34" customFormat="1">
      <c r="A65" s="71" t="s">
        <v>241</v>
      </c>
      <c r="B65" s="75">
        <v>80.367999999999995</v>
      </c>
      <c r="C65" s="75">
        <v>78.999904215200004</v>
      </c>
      <c r="D65" s="73">
        <v>-1.3680957847999906</v>
      </c>
      <c r="E65" s="74">
        <v>-1.7022892006768747E-2</v>
      </c>
      <c r="F65" s="1" t="s">
        <v>11</v>
      </c>
      <c r="G65" s="33" t="s">
        <v>183</v>
      </c>
      <c r="H65" s="2"/>
      <c r="I65" s="2"/>
      <c r="J65" s="2"/>
      <c r="K65" s="2"/>
      <c r="L65" s="2"/>
      <c r="M65" s="2"/>
      <c r="N65" s="2"/>
    </row>
    <row r="66" spans="1:14" s="34" customFormat="1">
      <c r="A66" s="71" t="s">
        <v>242</v>
      </c>
      <c r="B66" s="72">
        <v>16.494</v>
      </c>
      <c r="C66" s="72">
        <v>15.235863239999999</v>
      </c>
      <c r="D66" s="73">
        <v>-1.2581367600000011</v>
      </c>
      <c r="E66" s="74">
        <v>-7.627845034558027E-2</v>
      </c>
      <c r="F66" s="1" t="s">
        <v>17</v>
      </c>
      <c r="G66" s="33" t="s">
        <v>183</v>
      </c>
      <c r="H66" s="2"/>
      <c r="I66" s="2"/>
      <c r="J66" s="2"/>
      <c r="K66" s="2"/>
      <c r="L66" s="2"/>
      <c r="M66" s="2"/>
      <c r="N66" s="2"/>
    </row>
    <row r="67" spans="1:14" s="34" customFormat="1">
      <c r="A67" s="71" t="s">
        <v>243</v>
      </c>
      <c r="B67" s="72">
        <v>50.7</v>
      </c>
      <c r="C67" s="72">
        <v>49.516555529999998</v>
      </c>
      <c r="D67" s="73">
        <v>-1.1834444700000049</v>
      </c>
      <c r="E67" s="74">
        <v>-2.3342100000000095E-2</v>
      </c>
      <c r="F67" s="1" t="s">
        <v>17</v>
      </c>
      <c r="G67" s="33" t="s">
        <v>183</v>
      </c>
      <c r="H67" s="33"/>
      <c r="I67" s="33"/>
      <c r="J67" s="33"/>
      <c r="K67" s="33"/>
      <c r="L67" s="33"/>
      <c r="M67" s="33"/>
      <c r="N67" s="33"/>
    </row>
    <row r="68" spans="1:14" s="34" customFormat="1">
      <c r="A68" s="71" t="s">
        <v>244</v>
      </c>
      <c r="B68" s="72">
        <v>6.4</v>
      </c>
      <c r="C68" s="72">
        <v>5.27395266</v>
      </c>
      <c r="D68" s="73">
        <v>-1.1260473400000004</v>
      </c>
      <c r="E68" s="74">
        <v>-0.17594489687500006</v>
      </c>
      <c r="F68" s="1" t="s">
        <v>14</v>
      </c>
      <c r="G68" s="33" t="s">
        <v>183</v>
      </c>
      <c r="H68" s="33"/>
      <c r="I68" s="33"/>
      <c r="J68" s="33"/>
      <c r="K68" s="33"/>
      <c r="L68" s="33"/>
      <c r="M68" s="33"/>
      <c r="N68" s="33"/>
    </row>
    <row r="69" spans="1:14" s="34" customFormat="1">
      <c r="A69" s="71" t="s">
        <v>245</v>
      </c>
      <c r="B69" s="75">
        <v>55.960999999999999</v>
      </c>
      <c r="C69" s="75">
        <v>54.941890164500002</v>
      </c>
      <c r="D69" s="73">
        <v>-1.0191098354999966</v>
      </c>
      <c r="E69" s="74">
        <v>-1.8211072630939344E-2</v>
      </c>
      <c r="F69" s="1" t="s">
        <v>20</v>
      </c>
      <c r="G69" s="33" t="s">
        <v>183</v>
      </c>
      <c r="H69" s="2"/>
      <c r="I69" s="2"/>
      <c r="J69" s="2"/>
      <c r="K69" s="33"/>
      <c r="L69" s="33"/>
      <c r="M69" s="33"/>
      <c r="N69" s="2"/>
    </row>
    <row r="70" spans="1:14" s="34" customFormat="1">
      <c r="A70" s="71" t="s">
        <v>169</v>
      </c>
      <c r="B70" s="72">
        <v>23.433</v>
      </c>
      <c r="C70" s="72">
        <v>22.516847884499999</v>
      </c>
      <c r="D70" s="73">
        <v>-0.91615211550000097</v>
      </c>
      <c r="E70" s="74">
        <v>-3.9096663487389618E-2</v>
      </c>
      <c r="F70" s="1" t="s">
        <v>11</v>
      </c>
      <c r="G70" s="33" t="s">
        <v>183</v>
      </c>
      <c r="H70" s="33"/>
      <c r="I70" s="33"/>
      <c r="J70" s="33"/>
      <c r="K70" s="33"/>
      <c r="L70" s="33"/>
      <c r="M70" s="33"/>
      <c r="N70" s="33"/>
    </row>
    <row r="71" spans="1:14" s="34" customFormat="1">
      <c r="A71" s="71" t="s">
        <v>246</v>
      </c>
      <c r="B71" s="72">
        <v>5.14</v>
      </c>
      <c r="C71" s="72">
        <v>4.2972947599999998</v>
      </c>
      <c r="D71" s="73">
        <v>-0.84270523999999991</v>
      </c>
      <c r="E71" s="74">
        <v>-0.16395043579766536</v>
      </c>
      <c r="F71" s="1" t="s">
        <v>12</v>
      </c>
      <c r="G71" s="33" t="s">
        <v>183</v>
      </c>
      <c r="H71" s="33"/>
      <c r="I71" s="33"/>
      <c r="J71" s="33"/>
      <c r="K71" s="33"/>
      <c r="L71" s="33"/>
      <c r="M71" s="33"/>
      <c r="N71" s="33"/>
    </row>
    <row r="72" spans="1:14" s="34" customFormat="1">
      <c r="A72" s="71" t="s">
        <v>247</v>
      </c>
      <c r="B72" s="72">
        <v>36.439</v>
      </c>
      <c r="C72" s="72">
        <v>35.598203797099998</v>
      </c>
      <c r="D72" s="73">
        <v>-0.84079620290000179</v>
      </c>
      <c r="E72" s="74">
        <v>-2.3074074560223985E-2</v>
      </c>
      <c r="F72" s="1" t="s">
        <v>11</v>
      </c>
      <c r="G72" s="33" t="s">
        <v>183</v>
      </c>
      <c r="H72" s="33"/>
      <c r="I72" s="33"/>
      <c r="J72" s="33"/>
      <c r="K72" s="33"/>
      <c r="L72" s="33"/>
      <c r="M72" s="33"/>
      <c r="N72" s="33"/>
    </row>
    <row r="73" spans="1:14" s="34" customFormat="1" ht="15.75">
      <c r="A73" s="71" t="s">
        <v>248</v>
      </c>
      <c r="B73" s="72">
        <v>35.316000000000003</v>
      </c>
      <c r="C73" s="72">
        <v>34.5033702912</v>
      </c>
      <c r="D73" s="73">
        <v>-0.81262970880000296</v>
      </c>
      <c r="E73" s="74">
        <v>-2.3010242065919211E-2</v>
      </c>
      <c r="F73" s="1" t="s">
        <v>14</v>
      </c>
      <c r="G73" s="33" t="s">
        <v>183</v>
      </c>
      <c r="H73" s="8"/>
      <c r="I73" s="8"/>
      <c r="J73" s="8"/>
      <c r="K73" s="8"/>
      <c r="L73" s="8"/>
      <c r="M73" s="8"/>
      <c r="N73" s="8"/>
    </row>
    <row r="74" spans="1:14" s="34" customFormat="1">
      <c r="A74" s="71" t="s">
        <v>249</v>
      </c>
      <c r="B74" s="75">
        <v>5.3</v>
      </c>
      <c r="C74" s="75">
        <v>4.6879579199999997</v>
      </c>
      <c r="D74" s="73">
        <v>-0.61204208000000015</v>
      </c>
      <c r="E74" s="74">
        <v>-0.11547963773584909</v>
      </c>
      <c r="F74" s="1" t="s">
        <v>21</v>
      </c>
      <c r="G74" s="33" t="s">
        <v>183</v>
      </c>
      <c r="H74" s="10"/>
      <c r="I74" s="10"/>
      <c r="J74" s="10"/>
      <c r="K74" s="10"/>
      <c r="L74" s="10"/>
      <c r="M74" s="10"/>
      <c r="N74" s="10"/>
    </row>
    <row r="75" spans="1:14" s="34" customFormat="1">
      <c r="A75" s="71" t="s">
        <v>250</v>
      </c>
      <c r="B75" s="72">
        <v>24.291999999999998</v>
      </c>
      <c r="C75" s="72">
        <v>23.740600233199999</v>
      </c>
      <c r="D75" s="73">
        <v>-0.55139976679999947</v>
      </c>
      <c r="E75" s="74">
        <v>-2.2698821290959965E-2</v>
      </c>
      <c r="F75" s="1" t="s">
        <v>17</v>
      </c>
      <c r="G75" s="33" t="s">
        <v>183</v>
      </c>
      <c r="H75" s="33"/>
      <c r="I75" s="33"/>
      <c r="J75" s="33"/>
      <c r="K75" s="33"/>
      <c r="L75" s="33"/>
      <c r="M75" s="33"/>
      <c r="N75" s="33"/>
    </row>
    <row r="76" spans="1:14" s="34" customFormat="1" ht="15.75">
      <c r="A76" s="71" t="s">
        <v>251</v>
      </c>
      <c r="B76" s="72">
        <v>18.129000000000001</v>
      </c>
      <c r="C76" s="72">
        <v>17.579842199999998</v>
      </c>
      <c r="D76" s="73">
        <v>-0.54915780000000325</v>
      </c>
      <c r="E76" s="74">
        <v>-3.0291676319708929E-2</v>
      </c>
      <c r="F76" s="1" t="s">
        <v>19</v>
      </c>
      <c r="G76" s="33" t="s">
        <v>183</v>
      </c>
      <c r="H76" s="7"/>
      <c r="I76" s="7"/>
      <c r="J76" s="7"/>
      <c r="K76" s="7"/>
      <c r="L76" s="7"/>
      <c r="M76" s="7"/>
      <c r="N76" s="7"/>
    </row>
    <row r="77" spans="1:14" s="34" customFormat="1" ht="15.75">
      <c r="A77" s="71" t="s">
        <v>252</v>
      </c>
      <c r="B77" s="75">
        <v>1.5089999999999999</v>
      </c>
      <c r="C77" s="75">
        <v>0.98544782109999962</v>
      </c>
      <c r="D77" s="73">
        <v>-0.52355217890000028</v>
      </c>
      <c r="E77" s="74">
        <v>-0.34695306752816457</v>
      </c>
      <c r="F77" s="1" t="s">
        <v>15</v>
      </c>
      <c r="G77" s="33" t="s">
        <v>183</v>
      </c>
      <c r="H77" s="7"/>
      <c r="I77" s="7"/>
      <c r="J77" s="7"/>
      <c r="K77" s="7"/>
      <c r="L77" s="7"/>
      <c r="M77" s="7"/>
      <c r="N77" s="7"/>
    </row>
    <row r="78" spans="1:14" s="34" customFormat="1">
      <c r="A78" s="71" t="s">
        <v>145</v>
      </c>
      <c r="B78" s="77">
        <v>10</v>
      </c>
      <c r="C78" s="77">
        <v>9.5517142620000008</v>
      </c>
      <c r="D78" s="77">
        <v>-0.44828573799999916</v>
      </c>
      <c r="E78" s="74">
        <v>-4.4828573799999917E-2</v>
      </c>
      <c r="F78" s="31" t="s">
        <v>17</v>
      </c>
      <c r="G78" s="33" t="s">
        <v>183</v>
      </c>
      <c r="H78" s="33"/>
      <c r="I78" s="33"/>
      <c r="J78" s="33"/>
      <c r="K78" s="33"/>
      <c r="L78" s="33"/>
      <c r="M78" s="33"/>
      <c r="N78" s="33"/>
    </row>
    <row r="79" spans="1:14" s="34" customFormat="1" ht="15.75">
      <c r="A79" s="71" t="s">
        <v>253</v>
      </c>
      <c r="B79" s="75">
        <v>5.3289999999999997</v>
      </c>
      <c r="C79" s="75">
        <v>4.8832895000000001</v>
      </c>
      <c r="D79" s="73">
        <v>-0.44571049999999968</v>
      </c>
      <c r="E79" s="74">
        <v>-8.3638675173578481E-2</v>
      </c>
      <c r="F79" s="1" t="s">
        <v>19</v>
      </c>
      <c r="G79" s="33" t="s">
        <v>183</v>
      </c>
      <c r="H79" s="7"/>
      <c r="I79" s="7"/>
      <c r="J79" s="7"/>
      <c r="K79" s="7"/>
      <c r="L79" s="7"/>
      <c r="M79" s="7"/>
      <c r="N79" s="7"/>
    </row>
    <row r="80" spans="1:14" s="34" customFormat="1">
      <c r="A80" s="71" t="s">
        <v>255</v>
      </c>
      <c r="B80" s="72">
        <v>28.867000000000001</v>
      </c>
      <c r="C80" s="72">
        <v>28.456881232299999</v>
      </c>
      <c r="D80" s="73">
        <v>-0.410118767700002</v>
      </c>
      <c r="E80" s="74">
        <v>-1.420718355561721E-2</v>
      </c>
      <c r="F80" s="1" t="s">
        <v>20</v>
      </c>
      <c r="G80" s="33" t="s">
        <v>183</v>
      </c>
      <c r="H80" s="33"/>
      <c r="I80" s="33"/>
      <c r="J80" s="33"/>
      <c r="K80" s="33"/>
      <c r="L80" s="33"/>
      <c r="M80" s="33"/>
      <c r="N80" s="33"/>
    </row>
    <row r="81" spans="1:14" s="34" customFormat="1">
      <c r="A81" s="71" t="s">
        <v>254</v>
      </c>
      <c r="B81" s="75">
        <v>4.9189999999999996</v>
      </c>
      <c r="C81" s="75">
        <v>4.5092295243000002</v>
      </c>
      <c r="D81" s="73">
        <v>-0.40977047569999936</v>
      </c>
      <c r="E81" s="74">
        <v>-8.3303613681642491E-2</v>
      </c>
      <c r="F81" s="1" t="s">
        <v>17</v>
      </c>
      <c r="G81" s="33" t="s">
        <v>183</v>
      </c>
      <c r="H81" s="33"/>
      <c r="I81" s="33"/>
      <c r="J81" s="33"/>
      <c r="K81" s="33"/>
      <c r="L81" s="33"/>
      <c r="M81" s="33"/>
      <c r="N81" s="33"/>
    </row>
    <row r="82" spans="1:14" s="34" customFormat="1" ht="15.75">
      <c r="A82" s="71" t="s">
        <v>256</v>
      </c>
      <c r="B82" s="75">
        <v>21.3</v>
      </c>
      <c r="C82" s="75">
        <v>20.900479059999999</v>
      </c>
      <c r="D82" s="73">
        <v>-0.39952094000000216</v>
      </c>
      <c r="E82" s="74">
        <v>-1.8756851643192587E-2</v>
      </c>
      <c r="F82" s="1" t="s">
        <v>12</v>
      </c>
      <c r="G82" s="33" t="s">
        <v>183</v>
      </c>
      <c r="H82" s="35"/>
      <c r="I82" s="35"/>
      <c r="J82" s="35"/>
      <c r="K82" s="35"/>
      <c r="L82" s="35"/>
      <c r="M82" s="35"/>
      <c r="N82" s="35"/>
    </row>
    <row r="83" spans="1:14" s="34" customFormat="1">
      <c r="A83" s="71" t="s">
        <v>257</v>
      </c>
      <c r="B83" s="75">
        <v>0.5</v>
      </c>
      <c r="C83" s="75">
        <v>0.19533158</v>
      </c>
      <c r="D83" s="73">
        <v>-0.30466842</v>
      </c>
      <c r="E83" s="74">
        <v>-0.60933683999999999</v>
      </c>
      <c r="F83" s="1" t="s">
        <v>17</v>
      </c>
      <c r="G83" s="33" t="s">
        <v>183</v>
      </c>
      <c r="H83" s="33"/>
      <c r="I83" s="33"/>
      <c r="J83" s="33"/>
      <c r="K83" s="33"/>
      <c r="L83" s="33"/>
      <c r="M83" s="33"/>
      <c r="N83" s="33"/>
    </row>
    <row r="84" spans="1:14" s="34" customFormat="1">
      <c r="A84" s="71" t="s">
        <v>258</v>
      </c>
      <c r="B84" s="72">
        <v>12.977</v>
      </c>
      <c r="C84" s="72">
        <v>12.674089568299999</v>
      </c>
      <c r="D84" s="73">
        <v>-0.30291043170000087</v>
      </c>
      <c r="E84" s="74">
        <v>-2.3342100000000067E-2</v>
      </c>
      <c r="F84" s="1" t="s">
        <v>11</v>
      </c>
      <c r="G84" s="33" t="s">
        <v>183</v>
      </c>
      <c r="H84" s="33"/>
      <c r="I84" s="33"/>
      <c r="J84" s="33"/>
      <c r="K84" s="33"/>
      <c r="L84" s="33"/>
      <c r="M84" s="33"/>
      <c r="N84" s="33"/>
    </row>
    <row r="85" spans="1:14" s="34" customFormat="1" ht="15.75">
      <c r="A85" s="71" t="s">
        <v>259</v>
      </c>
      <c r="B85" s="72">
        <v>28.281000000000002</v>
      </c>
      <c r="C85" s="72">
        <v>27.9783188613</v>
      </c>
      <c r="D85" s="73">
        <v>-0.30268113870000235</v>
      </c>
      <c r="E85" s="74">
        <v>-1.0702632109897187E-2</v>
      </c>
      <c r="F85" s="1" t="s">
        <v>18</v>
      </c>
      <c r="G85" s="33" t="s">
        <v>183</v>
      </c>
      <c r="H85" s="39"/>
      <c r="I85" s="39"/>
      <c r="J85" s="39"/>
      <c r="K85" s="39"/>
      <c r="L85" s="39"/>
      <c r="M85" s="39"/>
      <c r="N85" s="39"/>
    </row>
    <row r="86" spans="1:14" s="34" customFormat="1">
      <c r="A86" s="71" t="s">
        <v>260</v>
      </c>
      <c r="B86" s="72">
        <v>9.73</v>
      </c>
      <c r="C86" s="72">
        <v>9.5468309725000005</v>
      </c>
      <c r="D86" s="73">
        <v>-0.18316902749999997</v>
      </c>
      <c r="E86" s="74">
        <v>-1.8825182682425484E-2</v>
      </c>
      <c r="F86" s="1" t="s">
        <v>16</v>
      </c>
      <c r="G86" s="33" t="s">
        <v>183</v>
      </c>
    </row>
    <row r="87" spans="1:14" s="34" customFormat="1">
      <c r="A87" s="71" t="s">
        <v>261</v>
      </c>
      <c r="B87" s="75">
        <v>1</v>
      </c>
      <c r="C87" s="75">
        <v>0.83015921500000001</v>
      </c>
      <c r="D87" s="73">
        <v>-0.16984078499999999</v>
      </c>
      <c r="E87" s="74">
        <v>-0.16984078499999999</v>
      </c>
      <c r="F87" s="1" t="s">
        <v>17</v>
      </c>
      <c r="G87" s="33" t="s">
        <v>183</v>
      </c>
    </row>
    <row r="88" spans="1:14" s="34" customFormat="1">
      <c r="A88" s="71" t="s">
        <v>262</v>
      </c>
      <c r="B88" s="72">
        <v>7.46</v>
      </c>
      <c r="C88" s="72">
        <v>7.2946578550999988</v>
      </c>
      <c r="D88" s="73">
        <v>-0.16534214490000121</v>
      </c>
      <c r="E88" s="74">
        <v>-2.216382639410204E-2</v>
      </c>
      <c r="F88" s="1" t="s">
        <v>15</v>
      </c>
      <c r="G88" s="33" t="s">
        <v>183</v>
      </c>
    </row>
    <row r="89" spans="1:14" s="34" customFormat="1">
      <c r="A89" s="71" t="s">
        <v>263</v>
      </c>
      <c r="B89" s="72">
        <v>6.9</v>
      </c>
      <c r="C89" s="72">
        <v>6.7389395099999998</v>
      </c>
      <c r="D89" s="73">
        <v>-0.16106049000000056</v>
      </c>
      <c r="E89" s="74">
        <v>-2.3342100000000081E-2</v>
      </c>
      <c r="F89" s="1" t="s">
        <v>14</v>
      </c>
      <c r="G89" s="33" t="s">
        <v>183</v>
      </c>
    </row>
    <row r="90" spans="1:14" s="34" customFormat="1">
      <c r="A90" s="71" t="s">
        <v>264</v>
      </c>
      <c r="B90" s="72">
        <v>6.8420000000000005</v>
      </c>
      <c r="C90" s="72">
        <v>6.6822933518000003</v>
      </c>
      <c r="D90" s="73">
        <v>-0.15970664820000025</v>
      </c>
      <c r="E90" s="74">
        <v>-2.3342100000000036E-2</v>
      </c>
      <c r="F90" s="1" t="s">
        <v>13</v>
      </c>
      <c r="G90" s="33" t="s">
        <v>183</v>
      </c>
    </row>
    <row r="91" spans="1:14" s="34" customFormat="1">
      <c r="A91" s="71" t="s">
        <v>94</v>
      </c>
      <c r="B91" s="75">
        <v>5.6930000000000005</v>
      </c>
      <c r="C91" s="75">
        <v>5.5630433984000005</v>
      </c>
      <c r="D91" s="73">
        <v>-0.1299566016</v>
      </c>
      <c r="E91" s="74">
        <v>-2.2827437484630245E-2</v>
      </c>
      <c r="F91" s="1" t="s">
        <v>15</v>
      </c>
      <c r="G91" s="33" t="s">
        <v>183</v>
      </c>
    </row>
    <row r="92" spans="1:14" s="34" customFormat="1">
      <c r="A92" s="71" t="s">
        <v>265</v>
      </c>
      <c r="B92" s="75">
        <v>5.1310000000000002</v>
      </c>
      <c r="C92" s="75">
        <v>5.0112316849000003</v>
      </c>
      <c r="D92" s="73">
        <v>-0.11976831509999997</v>
      </c>
      <c r="E92" s="74">
        <v>-2.3342099999999994E-2</v>
      </c>
      <c r="F92" s="1" t="s">
        <v>15</v>
      </c>
      <c r="G92" s="33" t="s">
        <v>183</v>
      </c>
    </row>
    <row r="93" spans="1:14" s="34" customFormat="1">
      <c r="A93" s="71" t="s">
        <v>266</v>
      </c>
      <c r="B93" s="72">
        <v>0.4</v>
      </c>
      <c r="C93" s="72">
        <v>0.29299736999999998</v>
      </c>
      <c r="D93" s="73">
        <v>-0.10700263000000004</v>
      </c>
      <c r="E93" s="74">
        <v>-0.26750657500000008</v>
      </c>
      <c r="F93" s="1" t="s">
        <v>12</v>
      </c>
      <c r="G93" s="33" t="s">
        <v>183</v>
      </c>
    </row>
    <row r="94" spans="1:14" s="34" customFormat="1">
      <c r="A94" s="71" t="s">
        <v>267</v>
      </c>
      <c r="B94" s="72">
        <v>0.40799999999999997</v>
      </c>
      <c r="C94" s="72">
        <v>0.30276394899999998</v>
      </c>
      <c r="D94" s="73">
        <v>-0.105236051</v>
      </c>
      <c r="E94" s="74">
        <v>-0.25793149754901962</v>
      </c>
      <c r="F94" s="1" t="s">
        <v>17</v>
      </c>
      <c r="G94" s="33" t="s">
        <v>183</v>
      </c>
    </row>
    <row r="95" spans="1:14" s="34" customFormat="1">
      <c r="A95" s="71" t="s">
        <v>268</v>
      </c>
      <c r="B95" s="72">
        <v>0.17499999999999999</v>
      </c>
      <c r="C95" s="72">
        <v>9.7665790000000002E-2</v>
      </c>
      <c r="D95" s="73">
        <v>-7.7334209999999987E-2</v>
      </c>
      <c r="E95" s="74">
        <v>-0.44190977142857141</v>
      </c>
      <c r="F95" s="1" t="s">
        <v>18</v>
      </c>
      <c r="G95" s="33" t="s">
        <v>183</v>
      </c>
    </row>
    <row r="96" spans="1:14" s="34" customFormat="1">
      <c r="A96" s="71" t="s">
        <v>269</v>
      </c>
      <c r="B96" s="72">
        <v>3.0249999999999999</v>
      </c>
      <c r="C96" s="72">
        <v>2.9543901474999998</v>
      </c>
      <c r="D96" s="73">
        <v>-7.060985250000007E-2</v>
      </c>
      <c r="E96" s="74">
        <v>-2.3342100000000025E-2</v>
      </c>
      <c r="F96" s="1" t="s">
        <v>20</v>
      </c>
      <c r="G96" s="33" t="s">
        <v>183</v>
      </c>
    </row>
    <row r="97" spans="1:7" s="34" customFormat="1">
      <c r="A97" s="71" t="s">
        <v>270</v>
      </c>
      <c r="B97" s="76">
        <v>0.1</v>
      </c>
      <c r="C97" s="76">
        <v>3.02763949E-2</v>
      </c>
      <c r="D97" s="77">
        <v>-6.9723605100000002E-2</v>
      </c>
      <c r="E97" s="74">
        <v>-0.69723605099999997</v>
      </c>
      <c r="F97" s="1" t="s">
        <v>17</v>
      </c>
      <c r="G97" s="33" t="s">
        <v>183</v>
      </c>
    </row>
    <row r="98" spans="1:7" s="34" customFormat="1">
      <c r="A98" s="71" t="s">
        <v>271</v>
      </c>
      <c r="B98" s="76">
        <v>1.1819999999999999</v>
      </c>
      <c r="C98" s="76">
        <v>1.1133900060000002</v>
      </c>
      <c r="D98" s="77">
        <v>-6.8609993999999785E-2</v>
      </c>
      <c r="E98" s="74">
        <v>-5.8045680203045506E-2</v>
      </c>
      <c r="F98" s="1" t="s">
        <v>17</v>
      </c>
      <c r="G98" s="33" t="s">
        <v>183</v>
      </c>
    </row>
    <row r="99" spans="1:7" s="34" customFormat="1">
      <c r="A99" s="71" t="s">
        <v>272</v>
      </c>
      <c r="B99" s="72">
        <v>2.0960000000000001</v>
      </c>
      <c r="C99" s="72">
        <v>2.0509815900000001</v>
      </c>
      <c r="D99" s="73">
        <v>-4.5018409999999953E-2</v>
      </c>
      <c r="E99" s="74">
        <v>-2.1478249045801503E-2</v>
      </c>
      <c r="F99" s="1" t="s">
        <v>17</v>
      </c>
      <c r="G99" s="33" t="s">
        <v>183</v>
      </c>
    </row>
    <row r="100" spans="1:7" s="34" customFormat="1">
      <c r="A100" s="71" t="s">
        <v>273</v>
      </c>
      <c r="B100" s="76">
        <v>10.186</v>
      </c>
      <c r="C100" s="76">
        <v>10.157242159999999</v>
      </c>
      <c r="D100" s="77">
        <v>-2.8757840000000812E-2</v>
      </c>
      <c r="E100" s="74">
        <v>-2.8232711564893788E-3</v>
      </c>
      <c r="F100" s="1" t="s">
        <v>17</v>
      </c>
      <c r="G100" s="33" t="s">
        <v>183</v>
      </c>
    </row>
    <row r="101" spans="1:7" s="34" customFormat="1">
      <c r="A101" s="71" t="s">
        <v>274</v>
      </c>
      <c r="B101" s="75">
        <v>0.56499999999999995</v>
      </c>
      <c r="C101" s="75">
        <v>0.55181171349999991</v>
      </c>
      <c r="D101" s="73">
        <v>-1.3188286500000035E-2</v>
      </c>
      <c r="E101" s="74">
        <v>-2.3342100000000063E-2</v>
      </c>
      <c r="F101" s="1" t="s">
        <v>19</v>
      </c>
      <c r="G101" s="33" t="s">
        <v>183</v>
      </c>
    </row>
    <row r="102" spans="1:7" s="34" customFormat="1">
      <c r="A102" s="71" t="s">
        <v>289</v>
      </c>
      <c r="B102" s="72">
        <v>0</v>
      </c>
      <c r="C102" s="72">
        <v>0</v>
      </c>
      <c r="D102" s="73">
        <v>0</v>
      </c>
      <c r="E102" s="74" t="e">
        <v>#DIV/0!</v>
      </c>
      <c r="F102" s="1" t="s">
        <v>16</v>
      </c>
      <c r="G102" s="33" t="s">
        <v>183</v>
      </c>
    </row>
    <row r="103" spans="1:7" s="34" customFormat="1">
      <c r="A103" s="71" t="s">
        <v>280</v>
      </c>
      <c r="B103" s="72">
        <v>0</v>
      </c>
      <c r="C103" s="72">
        <v>0</v>
      </c>
      <c r="D103" s="73">
        <v>0</v>
      </c>
      <c r="E103" s="74" t="e">
        <v>#DIV/0!</v>
      </c>
      <c r="F103" s="1" t="s">
        <v>11</v>
      </c>
      <c r="G103" s="33" t="s">
        <v>183</v>
      </c>
    </row>
    <row r="104" spans="1:7" s="34" customFormat="1">
      <c r="A104" s="71" t="s">
        <v>130</v>
      </c>
      <c r="B104" s="72">
        <v>0</v>
      </c>
      <c r="C104" s="72">
        <v>0</v>
      </c>
      <c r="D104" s="73">
        <v>0</v>
      </c>
      <c r="E104" s="74" t="e">
        <v>#DIV/0!</v>
      </c>
      <c r="F104" s="1" t="s">
        <v>19</v>
      </c>
      <c r="G104" s="33" t="s">
        <v>183</v>
      </c>
    </row>
    <row r="105" spans="1:7" s="34" customFormat="1">
      <c r="A105" s="71" t="s">
        <v>278</v>
      </c>
      <c r="B105" s="72">
        <v>0</v>
      </c>
      <c r="C105" s="72">
        <v>0</v>
      </c>
      <c r="D105" s="73">
        <v>0</v>
      </c>
      <c r="E105" s="74" t="e">
        <v>#DIV/0!</v>
      </c>
      <c r="F105" s="1" t="s">
        <v>19</v>
      </c>
      <c r="G105" s="33" t="s">
        <v>183</v>
      </c>
    </row>
    <row r="106" spans="1:7" s="34" customFormat="1">
      <c r="A106" s="71" t="s">
        <v>281</v>
      </c>
      <c r="B106" s="72">
        <v>0</v>
      </c>
      <c r="C106" s="72">
        <v>0</v>
      </c>
      <c r="D106" s="73">
        <v>0</v>
      </c>
      <c r="E106" s="74" t="e">
        <v>#DIV/0!</v>
      </c>
      <c r="F106" s="1" t="s">
        <v>11</v>
      </c>
      <c r="G106" s="33" t="s">
        <v>183</v>
      </c>
    </row>
    <row r="107" spans="1:7" s="34" customFormat="1">
      <c r="A107" s="71" t="s">
        <v>283</v>
      </c>
      <c r="B107" s="72">
        <v>0</v>
      </c>
      <c r="C107" s="72">
        <v>0</v>
      </c>
      <c r="D107" s="73">
        <v>0</v>
      </c>
      <c r="E107" s="74" t="e">
        <v>#DIV/0!</v>
      </c>
      <c r="F107" s="1" t="s">
        <v>17</v>
      </c>
      <c r="G107" s="33" t="s">
        <v>183</v>
      </c>
    </row>
    <row r="108" spans="1:7" s="34" customFormat="1">
      <c r="A108" s="71" t="s">
        <v>284</v>
      </c>
      <c r="B108" s="72">
        <v>0</v>
      </c>
      <c r="C108" s="72">
        <v>0</v>
      </c>
      <c r="D108" s="73">
        <v>0</v>
      </c>
      <c r="E108" s="74" t="e">
        <v>#DIV/0!</v>
      </c>
      <c r="F108" s="1" t="s">
        <v>17</v>
      </c>
      <c r="G108" s="33" t="s">
        <v>183</v>
      </c>
    </row>
    <row r="109" spans="1:7" s="34" customFormat="1">
      <c r="A109" s="71" t="s">
        <v>276</v>
      </c>
      <c r="B109" s="72">
        <v>0</v>
      </c>
      <c r="C109" s="72">
        <v>0</v>
      </c>
      <c r="D109" s="73">
        <v>0</v>
      </c>
      <c r="E109" s="74" t="e">
        <v>#DIV/0!</v>
      </c>
      <c r="F109" s="1" t="s">
        <v>14</v>
      </c>
      <c r="G109" s="33" t="s">
        <v>183</v>
      </c>
    </row>
    <row r="110" spans="1:7" s="34" customFormat="1">
      <c r="A110" s="71" t="s">
        <v>279</v>
      </c>
      <c r="B110" s="72">
        <v>0</v>
      </c>
      <c r="C110" s="72">
        <v>0</v>
      </c>
      <c r="D110" s="73">
        <v>0</v>
      </c>
      <c r="E110" s="74" t="e">
        <v>#DIV/0!</v>
      </c>
      <c r="F110" s="1" t="s">
        <v>19</v>
      </c>
      <c r="G110" s="33" t="s">
        <v>183</v>
      </c>
    </row>
    <row r="111" spans="1:7" s="34" customFormat="1">
      <c r="A111" s="71" t="s">
        <v>282</v>
      </c>
      <c r="B111" s="72">
        <v>0</v>
      </c>
      <c r="C111" s="72">
        <v>0</v>
      </c>
      <c r="D111" s="73">
        <v>0</v>
      </c>
      <c r="E111" s="74" t="e">
        <v>#DIV/0!</v>
      </c>
      <c r="F111" s="1" t="s">
        <v>11</v>
      </c>
      <c r="G111" s="33" t="s">
        <v>183</v>
      </c>
    </row>
    <row r="112" spans="1:7" s="34" customFormat="1">
      <c r="A112" s="71" t="s">
        <v>285</v>
      </c>
      <c r="B112" s="75">
        <v>0</v>
      </c>
      <c r="C112" s="75">
        <v>0</v>
      </c>
      <c r="D112" s="73">
        <v>0</v>
      </c>
      <c r="E112" s="74" t="e">
        <v>#DIV/0!</v>
      </c>
      <c r="F112" s="1" t="s">
        <v>17</v>
      </c>
      <c r="G112" s="33" t="s">
        <v>183</v>
      </c>
    </row>
    <row r="113" spans="1:7" s="34" customFormat="1">
      <c r="A113" s="71" t="s">
        <v>286</v>
      </c>
      <c r="B113" s="72">
        <v>0</v>
      </c>
      <c r="C113" s="72">
        <v>0</v>
      </c>
      <c r="D113" s="73">
        <v>0</v>
      </c>
      <c r="E113" s="74" t="e">
        <v>#DIV/0!</v>
      </c>
      <c r="F113" s="1" t="s">
        <v>17</v>
      </c>
      <c r="G113" s="33" t="s">
        <v>183</v>
      </c>
    </row>
    <row r="114" spans="1:7" s="34" customFormat="1">
      <c r="A114" s="71" t="s">
        <v>290</v>
      </c>
      <c r="B114" s="72">
        <v>0</v>
      </c>
      <c r="C114" s="72">
        <v>0</v>
      </c>
      <c r="D114" s="73">
        <v>0</v>
      </c>
      <c r="E114" s="74" t="e">
        <v>#DIV/0!</v>
      </c>
      <c r="F114" s="1" t="s">
        <v>16</v>
      </c>
      <c r="G114" s="33" t="s">
        <v>183</v>
      </c>
    </row>
    <row r="115" spans="1:7" s="34" customFormat="1">
      <c r="A115" s="71" t="s">
        <v>287</v>
      </c>
      <c r="B115" s="72">
        <v>0</v>
      </c>
      <c r="C115" s="72">
        <v>0</v>
      </c>
      <c r="D115" s="73">
        <v>0</v>
      </c>
      <c r="E115" s="74" t="e">
        <v>#DIV/0!</v>
      </c>
      <c r="F115" s="1" t="s">
        <v>17</v>
      </c>
      <c r="G115" s="33" t="s">
        <v>183</v>
      </c>
    </row>
    <row r="116" spans="1:7" s="34" customFormat="1">
      <c r="A116" s="71" t="s">
        <v>275</v>
      </c>
      <c r="B116" s="72">
        <v>0</v>
      </c>
      <c r="C116" s="72">
        <v>0</v>
      </c>
      <c r="D116" s="73">
        <v>0</v>
      </c>
      <c r="E116" s="74" t="e">
        <v>#DIV/0!</v>
      </c>
      <c r="F116" s="1" t="s">
        <v>20</v>
      </c>
      <c r="G116" s="33" t="s">
        <v>183</v>
      </c>
    </row>
    <row r="117" spans="1:7" s="34" customFormat="1">
      <c r="A117" s="71" t="s">
        <v>277</v>
      </c>
      <c r="B117" s="77">
        <v>0</v>
      </c>
      <c r="C117" s="77">
        <v>0</v>
      </c>
      <c r="D117" s="77">
        <v>0</v>
      </c>
      <c r="E117" s="74" t="e">
        <v>#DIV/0!</v>
      </c>
      <c r="F117" s="1" t="s">
        <v>14</v>
      </c>
      <c r="G117" s="33" t="s">
        <v>183</v>
      </c>
    </row>
    <row r="118" spans="1:7" s="34" customFormat="1">
      <c r="A118" s="71" t="s">
        <v>288</v>
      </c>
      <c r="B118" s="75">
        <v>0</v>
      </c>
      <c r="C118" s="75">
        <v>0</v>
      </c>
      <c r="D118" s="73">
        <v>0</v>
      </c>
      <c r="E118" s="74" t="e">
        <v>#DIV/0!</v>
      </c>
      <c r="F118" s="1" t="s">
        <v>17</v>
      </c>
      <c r="G118" s="33" t="s">
        <v>183</v>
      </c>
    </row>
    <row r="119" spans="1:7" s="34" customFormat="1">
      <c r="A119" s="71" t="s">
        <v>69</v>
      </c>
      <c r="B119" s="72">
        <v>3.6389999999999998</v>
      </c>
      <c r="C119" s="72">
        <v>3.6634437829000004</v>
      </c>
      <c r="D119" s="73">
        <v>2.4443782900000599E-2</v>
      </c>
      <c r="E119" s="74">
        <v>6.7171703489971426E-3</v>
      </c>
      <c r="F119" s="1" t="s">
        <v>12</v>
      </c>
      <c r="G119" s="33" t="s">
        <v>183</v>
      </c>
    </row>
    <row r="120" spans="1:7" s="34" customFormat="1">
      <c r="A120" s="71" t="s">
        <v>291</v>
      </c>
      <c r="B120" s="72">
        <v>1.615</v>
      </c>
      <c r="C120" s="72">
        <v>1.6407852719999998</v>
      </c>
      <c r="D120" s="73">
        <v>2.5785271999999804E-2</v>
      </c>
      <c r="E120" s="74">
        <v>1.5966112693498329E-2</v>
      </c>
      <c r="F120" s="1" t="s">
        <v>17</v>
      </c>
      <c r="G120" s="33" t="s">
        <v>183</v>
      </c>
    </row>
    <row r="121" spans="1:7" s="34" customFormat="1">
      <c r="A121" s="71" t="s">
        <v>70</v>
      </c>
      <c r="B121" s="75">
        <v>5.5819999999999999</v>
      </c>
      <c r="C121" s="75">
        <v>5.6460593198999991</v>
      </c>
      <c r="D121" s="73">
        <v>6.4059319899999245E-2</v>
      </c>
      <c r="E121" s="74">
        <v>1.1476051576495745E-2</v>
      </c>
      <c r="F121" s="1" t="s">
        <v>12</v>
      </c>
      <c r="G121" s="33" t="s">
        <v>183</v>
      </c>
    </row>
    <row r="122" spans="1:7" s="34" customFormat="1">
      <c r="A122" s="71" t="s">
        <v>292</v>
      </c>
      <c r="B122" s="75">
        <v>0.41499999999999998</v>
      </c>
      <c r="C122" s="75">
        <v>0.48832894999999998</v>
      </c>
      <c r="D122" s="73">
        <v>7.3328950000000004E-2</v>
      </c>
      <c r="E122" s="74">
        <v>0.17669626506024097</v>
      </c>
      <c r="F122" s="1" t="s">
        <v>13</v>
      </c>
      <c r="G122" s="33" t="s">
        <v>183</v>
      </c>
    </row>
    <row r="123" spans="1:7" s="34" customFormat="1">
      <c r="A123" s="71" t="s">
        <v>293</v>
      </c>
      <c r="B123" s="75">
        <v>71.248999999999995</v>
      </c>
      <c r="C123" s="75">
        <v>71.340952963399985</v>
      </c>
      <c r="D123" s="73">
        <v>9.195296339999004E-2</v>
      </c>
      <c r="E123" s="74">
        <v>1.2905860208562933E-3</v>
      </c>
      <c r="F123" s="1" t="s">
        <v>16</v>
      </c>
      <c r="G123" s="33" t="s">
        <v>183</v>
      </c>
    </row>
    <row r="124" spans="1:7" s="34" customFormat="1">
      <c r="A124" s="71" t="s">
        <v>210</v>
      </c>
      <c r="B124" s="72">
        <v>-5.8</v>
      </c>
      <c r="C124" s="72">
        <v>-5.6646158199999999</v>
      </c>
      <c r="D124" s="73">
        <v>0.13538417999999997</v>
      </c>
      <c r="E124" s="74">
        <v>-2.3342099999999994E-2</v>
      </c>
      <c r="F124" s="1" t="s">
        <v>18</v>
      </c>
      <c r="G124" s="33" t="s">
        <v>183</v>
      </c>
    </row>
    <row r="125" spans="1:7" s="34" customFormat="1">
      <c r="A125" s="71" t="s">
        <v>134</v>
      </c>
      <c r="B125" s="72">
        <v>50.805</v>
      </c>
      <c r="C125" s="72">
        <v>50.957125932499999</v>
      </c>
      <c r="D125" s="73">
        <v>0.15212593249999884</v>
      </c>
      <c r="E125" s="74">
        <v>2.9943102548961489E-3</v>
      </c>
      <c r="F125" s="1" t="s">
        <v>20</v>
      </c>
      <c r="G125" s="33" t="s">
        <v>183</v>
      </c>
    </row>
    <row r="126" spans="1:7" s="34" customFormat="1">
      <c r="A126" s="71" t="s">
        <v>294</v>
      </c>
      <c r="B126" s="72">
        <v>3.6859999999999999</v>
      </c>
      <c r="C126" s="72">
        <v>3.8382655469999998</v>
      </c>
      <c r="D126" s="73">
        <v>0.15226554699999983</v>
      </c>
      <c r="E126" s="74">
        <v>4.1309155453065613E-2</v>
      </c>
      <c r="F126" s="1" t="s">
        <v>17</v>
      </c>
      <c r="G126" s="33" t="s">
        <v>183</v>
      </c>
    </row>
    <row r="127" spans="1:7" s="34" customFormat="1">
      <c r="A127" s="71" t="s">
        <v>295</v>
      </c>
      <c r="B127" s="72">
        <v>14</v>
      </c>
      <c r="C127" s="72">
        <v>14.161539549999999</v>
      </c>
      <c r="D127" s="73">
        <v>0.16153954999999875</v>
      </c>
      <c r="E127" s="74">
        <v>1.1538539285714198E-2</v>
      </c>
      <c r="F127" s="1" t="s">
        <v>17</v>
      </c>
      <c r="G127" s="33" t="s">
        <v>183</v>
      </c>
    </row>
    <row r="128" spans="1:7" s="34" customFormat="1">
      <c r="A128" s="71" t="s">
        <v>296</v>
      </c>
      <c r="B128" s="72">
        <v>4.5650000000000004</v>
      </c>
      <c r="C128" s="72">
        <v>4.7563239729999998</v>
      </c>
      <c r="D128" s="73">
        <v>0.19132397299999937</v>
      </c>
      <c r="E128" s="74">
        <v>4.1911056516976859E-2</v>
      </c>
      <c r="F128" s="1" t="s">
        <v>17</v>
      </c>
      <c r="G128" s="33" t="s">
        <v>183</v>
      </c>
    </row>
    <row r="129" spans="1:7" s="34" customFormat="1">
      <c r="A129" s="71" t="s">
        <v>297</v>
      </c>
      <c r="B129" s="72">
        <v>1.744</v>
      </c>
      <c r="C129" s="72">
        <v>1.9533157999999999</v>
      </c>
      <c r="D129" s="73">
        <v>0.20931579999999994</v>
      </c>
      <c r="E129" s="74">
        <v>0.12002052752293575</v>
      </c>
      <c r="F129" s="1" t="s">
        <v>17</v>
      </c>
      <c r="G129" s="33" t="s">
        <v>183</v>
      </c>
    </row>
    <row r="130" spans="1:7" s="34" customFormat="1">
      <c r="A130" s="71" t="s">
        <v>298</v>
      </c>
      <c r="B130" s="72">
        <v>3.85</v>
      </c>
      <c r="C130" s="72">
        <v>4.1117297590000002</v>
      </c>
      <c r="D130" s="73">
        <v>0.26172975900000006</v>
      </c>
      <c r="E130" s="74">
        <v>6.7981755584415604E-2</v>
      </c>
      <c r="F130" s="1" t="s">
        <v>16</v>
      </c>
      <c r="G130" s="33" t="s">
        <v>183</v>
      </c>
    </row>
    <row r="131" spans="1:7" s="34" customFormat="1">
      <c r="A131" s="71" t="s">
        <v>299</v>
      </c>
      <c r="B131" s="72">
        <v>14.120999999999999</v>
      </c>
      <c r="C131" s="72">
        <v>14.3832408933</v>
      </c>
      <c r="D131" s="73">
        <v>0.26224089330000133</v>
      </c>
      <c r="E131" s="74">
        <v>1.8570985999575199E-2</v>
      </c>
      <c r="F131" s="1" t="s">
        <v>14</v>
      </c>
      <c r="G131" s="33" t="s">
        <v>183</v>
      </c>
    </row>
    <row r="132" spans="1:7" s="34" customFormat="1">
      <c r="A132" s="71" t="s">
        <v>300</v>
      </c>
      <c r="B132" s="72">
        <v>8.5150000000000006</v>
      </c>
      <c r="C132" s="72">
        <v>8.8045709685000002</v>
      </c>
      <c r="D132" s="73">
        <v>0.28957096849999964</v>
      </c>
      <c r="E132" s="74">
        <v>3.4007160129183749E-2</v>
      </c>
      <c r="F132" s="1" t="s">
        <v>20</v>
      </c>
      <c r="G132" s="33" t="s">
        <v>183</v>
      </c>
    </row>
    <row r="133" spans="1:7" s="34" customFormat="1">
      <c r="A133" s="71" t="s">
        <v>301</v>
      </c>
      <c r="B133" s="72">
        <v>53.808999999999997</v>
      </c>
      <c r="C133" s="72">
        <v>54.12345084430001</v>
      </c>
      <c r="D133" s="73">
        <v>0.31445084430001202</v>
      </c>
      <c r="E133" s="74">
        <v>5.843833639354235E-3</v>
      </c>
      <c r="F133" s="1" t="s">
        <v>13</v>
      </c>
      <c r="G133" s="33" t="s">
        <v>183</v>
      </c>
    </row>
    <row r="134" spans="1:7" s="34" customFormat="1">
      <c r="A134" s="71" t="s">
        <v>302</v>
      </c>
      <c r="B134" s="72">
        <v>4.2709999999999999</v>
      </c>
      <c r="C134" s="72">
        <v>4.6195918670000005</v>
      </c>
      <c r="D134" s="73">
        <v>0.34859186700000055</v>
      </c>
      <c r="E134" s="74">
        <v>8.161832521657704E-2</v>
      </c>
      <c r="F134" s="1" t="s">
        <v>17</v>
      </c>
      <c r="G134" s="33" t="s">
        <v>183</v>
      </c>
    </row>
    <row r="135" spans="1:7" s="34" customFormat="1">
      <c r="A135" s="71" t="s">
        <v>303</v>
      </c>
      <c r="B135" s="72">
        <v>0.60699999999999998</v>
      </c>
      <c r="C135" s="72">
        <v>0.98740113689999987</v>
      </c>
      <c r="D135" s="73">
        <v>0.38040113689999988</v>
      </c>
      <c r="E135" s="74">
        <v>0.62669050560131778</v>
      </c>
      <c r="F135" s="1" t="s">
        <v>17</v>
      </c>
      <c r="G135" s="33" t="s">
        <v>183</v>
      </c>
    </row>
    <row r="136" spans="1:7" s="34" customFormat="1">
      <c r="A136" s="71" t="s">
        <v>304</v>
      </c>
      <c r="B136" s="72">
        <v>3.2829999999999999</v>
      </c>
      <c r="C136" s="72">
        <v>3.6712570460999996</v>
      </c>
      <c r="D136" s="73">
        <v>0.38825704609999967</v>
      </c>
      <c r="E136" s="74">
        <v>0.11826288336886984</v>
      </c>
      <c r="F136" s="1" t="s">
        <v>19</v>
      </c>
      <c r="G136" s="33" t="s">
        <v>183</v>
      </c>
    </row>
    <row r="137" spans="1:7" s="34" customFormat="1">
      <c r="A137" s="71" t="s">
        <v>305</v>
      </c>
      <c r="B137" s="72">
        <v>3.5</v>
      </c>
      <c r="C137" s="72">
        <v>3.9066315999999999</v>
      </c>
      <c r="D137" s="73">
        <v>0.40663159999999987</v>
      </c>
      <c r="E137" s="74">
        <v>0.1161804571428571</v>
      </c>
      <c r="F137" s="1" t="s">
        <v>18</v>
      </c>
      <c r="G137" s="33" t="s">
        <v>183</v>
      </c>
    </row>
    <row r="138" spans="1:7" s="34" customFormat="1">
      <c r="A138" s="71" t="s">
        <v>306</v>
      </c>
      <c r="B138" s="72">
        <v>6.2080000000000002</v>
      </c>
      <c r="C138" s="72">
        <v>6.6149039566999992</v>
      </c>
      <c r="D138" s="73">
        <v>0.40690395669999901</v>
      </c>
      <c r="E138" s="74">
        <v>6.5545096117912205E-2</v>
      </c>
      <c r="F138" s="1" t="s">
        <v>20</v>
      </c>
      <c r="G138" s="33" t="s">
        <v>183</v>
      </c>
    </row>
    <row r="139" spans="1:7" s="34" customFormat="1">
      <c r="A139" s="71" t="s">
        <v>307</v>
      </c>
      <c r="B139" s="75">
        <v>23.587000000000003</v>
      </c>
      <c r="C139" s="75">
        <v>24.0326209453</v>
      </c>
      <c r="D139" s="73">
        <v>0.44562094529999641</v>
      </c>
      <c r="E139" s="74">
        <v>1.8892650413363139E-2</v>
      </c>
      <c r="F139" s="1" t="s">
        <v>18</v>
      </c>
      <c r="G139" s="33" t="s">
        <v>183</v>
      </c>
    </row>
    <row r="140" spans="1:7" s="34" customFormat="1">
      <c r="A140" s="71" t="s">
        <v>308</v>
      </c>
      <c r="B140" s="72">
        <v>1.6879999999999999</v>
      </c>
      <c r="C140" s="72">
        <v>2.1535306694999998</v>
      </c>
      <c r="D140" s="73">
        <v>0.46553066949999988</v>
      </c>
      <c r="E140" s="74">
        <v>0.27578831131516579</v>
      </c>
      <c r="F140" s="1" t="s">
        <v>12</v>
      </c>
      <c r="G140" s="33" t="s">
        <v>183</v>
      </c>
    </row>
    <row r="141" spans="1:7" s="34" customFormat="1">
      <c r="A141" s="71" t="s">
        <v>309</v>
      </c>
      <c r="B141" s="72">
        <v>-20</v>
      </c>
      <c r="C141" s="72">
        <v>-19.533158</v>
      </c>
      <c r="D141" s="73">
        <v>0.46684199999999976</v>
      </c>
      <c r="E141" s="74">
        <v>-2.3342099999999987E-2</v>
      </c>
      <c r="F141" s="1" t="s">
        <v>11</v>
      </c>
      <c r="G141" s="33" t="s">
        <v>183</v>
      </c>
    </row>
    <row r="142" spans="1:7" s="34" customFormat="1">
      <c r="A142" s="71" t="s">
        <v>310</v>
      </c>
      <c r="B142" s="75">
        <v>18.012</v>
      </c>
      <c r="C142" s="75">
        <v>18.5682199948</v>
      </c>
      <c r="D142" s="73">
        <v>0.55621999479999928</v>
      </c>
      <c r="E142" s="74">
        <v>3.0880523806351281E-2</v>
      </c>
      <c r="F142" s="1" t="s">
        <v>16</v>
      </c>
      <c r="G142" s="33" t="s">
        <v>183</v>
      </c>
    </row>
    <row r="143" spans="1:7" s="34" customFormat="1">
      <c r="A143" s="71" t="s">
        <v>311</v>
      </c>
      <c r="B143" s="72">
        <v>1</v>
      </c>
      <c r="C143" s="72">
        <v>1.56265264</v>
      </c>
      <c r="D143" s="73">
        <v>0.56265264000000004</v>
      </c>
      <c r="E143" s="74">
        <v>0.56265264000000004</v>
      </c>
      <c r="F143" s="1" t="s">
        <v>12</v>
      </c>
      <c r="G143" s="33" t="s">
        <v>183</v>
      </c>
    </row>
    <row r="144" spans="1:7" s="34" customFormat="1">
      <c r="A144" s="71" t="s">
        <v>312</v>
      </c>
      <c r="B144" s="76">
        <v>58.641999999999996</v>
      </c>
      <c r="C144" s="76">
        <v>59.261648056199995</v>
      </c>
      <c r="D144" s="77">
        <v>0.61964805619999908</v>
      </c>
      <c r="E144" s="74">
        <v>1.0566625561883959E-2</v>
      </c>
      <c r="F144" s="1" t="s">
        <v>15</v>
      </c>
      <c r="G144" s="33" t="s">
        <v>183</v>
      </c>
    </row>
    <row r="145" spans="1:7" s="34" customFormat="1">
      <c r="A145" s="71" t="s">
        <v>313</v>
      </c>
      <c r="B145" s="72">
        <v>4.0090000000000003</v>
      </c>
      <c r="C145" s="72">
        <v>4.6449849723999996</v>
      </c>
      <c r="D145" s="73">
        <v>0.63598497239999929</v>
      </c>
      <c r="E145" s="74">
        <v>0.15863930466450468</v>
      </c>
      <c r="F145" s="1" t="s">
        <v>15</v>
      </c>
      <c r="G145" s="33" t="s">
        <v>183</v>
      </c>
    </row>
    <row r="146" spans="1:7" s="34" customFormat="1">
      <c r="A146" s="71" t="s">
        <v>314</v>
      </c>
      <c r="B146" s="75">
        <v>3.6120000000000001</v>
      </c>
      <c r="C146" s="75">
        <v>4.3041313653</v>
      </c>
      <c r="D146" s="73">
        <v>0.69213136529999986</v>
      </c>
      <c r="E146" s="74">
        <v>0.19161997931893684</v>
      </c>
      <c r="F146" s="1" t="s">
        <v>20</v>
      </c>
      <c r="G146" s="33" t="s">
        <v>183</v>
      </c>
    </row>
    <row r="147" spans="1:7" s="34" customFormat="1">
      <c r="A147" s="71" t="s">
        <v>315</v>
      </c>
      <c r="B147" s="75">
        <v>1.819</v>
      </c>
      <c r="C147" s="75">
        <v>2.5481004610999998</v>
      </c>
      <c r="D147" s="73">
        <v>0.72910046109999982</v>
      </c>
      <c r="E147" s="74">
        <v>0.40082488240791636</v>
      </c>
      <c r="F147" s="1" t="s">
        <v>15</v>
      </c>
      <c r="G147" s="33" t="s">
        <v>183</v>
      </c>
    </row>
    <row r="148" spans="1:7" s="34" customFormat="1">
      <c r="A148" s="71" t="s">
        <v>316</v>
      </c>
      <c r="B148" s="75">
        <v>26.087999999999997</v>
      </c>
      <c r="C148" s="75">
        <v>26.828655946925846</v>
      </c>
      <c r="D148" s="73">
        <v>0.74065594692584824</v>
      </c>
      <c r="E148" s="74">
        <v>2.8390675671797313E-2</v>
      </c>
      <c r="F148" s="1" t="s">
        <v>18</v>
      </c>
      <c r="G148" s="33" t="s">
        <v>183</v>
      </c>
    </row>
    <row r="149" spans="1:7" s="34" customFormat="1">
      <c r="A149" s="71" t="s">
        <v>317</v>
      </c>
      <c r="B149" s="72">
        <v>18.399999999999999</v>
      </c>
      <c r="C149" s="72">
        <v>19.142494840000001</v>
      </c>
      <c r="D149" s="73">
        <v>0.74249484000000265</v>
      </c>
      <c r="E149" s="74">
        <v>4.0352980434782755E-2</v>
      </c>
      <c r="F149" s="1" t="s">
        <v>21</v>
      </c>
      <c r="G149" s="33" t="s">
        <v>183</v>
      </c>
    </row>
    <row r="150" spans="1:7" s="34" customFormat="1">
      <c r="A150" s="71" t="s">
        <v>318</v>
      </c>
      <c r="B150" s="72">
        <v>18.100000000000001</v>
      </c>
      <c r="C150" s="72">
        <v>18.849497469999999</v>
      </c>
      <c r="D150" s="73">
        <v>0.74949746999999789</v>
      </c>
      <c r="E150" s="74">
        <v>4.1408699999999882E-2</v>
      </c>
      <c r="F150" s="1" t="s">
        <v>12</v>
      </c>
      <c r="G150" s="33" t="s">
        <v>183</v>
      </c>
    </row>
    <row r="151" spans="1:7" s="34" customFormat="1">
      <c r="A151" s="71" t="s">
        <v>319</v>
      </c>
      <c r="B151" s="72">
        <v>7.6160000000000005</v>
      </c>
      <c r="C151" s="72">
        <v>8.4510208087000009</v>
      </c>
      <c r="D151" s="73">
        <v>0.83502080870000039</v>
      </c>
      <c r="E151" s="74">
        <v>0.10964033727678575</v>
      </c>
      <c r="F151" s="1" t="s">
        <v>14</v>
      </c>
      <c r="G151" s="33" t="s">
        <v>183</v>
      </c>
    </row>
    <row r="152" spans="1:7" s="34" customFormat="1">
      <c r="A152" s="71" t="s">
        <v>320</v>
      </c>
      <c r="B152" s="76">
        <v>3</v>
      </c>
      <c r="C152" s="76">
        <v>3.9066315999999999</v>
      </c>
      <c r="D152" s="77">
        <v>0.90663159999999987</v>
      </c>
      <c r="E152" s="74">
        <v>0.30221053333333331</v>
      </c>
      <c r="F152" s="1" t="s">
        <v>19</v>
      </c>
      <c r="G152" s="33" t="s">
        <v>183</v>
      </c>
    </row>
    <row r="153" spans="1:7" s="34" customFormat="1">
      <c r="A153" s="71" t="s">
        <v>321</v>
      </c>
      <c r="B153" s="68">
        <v>4.9030000000000005</v>
      </c>
      <c r="C153" s="68">
        <v>5.8394375841000006</v>
      </c>
      <c r="D153" s="10">
        <v>0.93643758410000011</v>
      </c>
      <c r="E153" s="74">
        <v>0.1909927766877422</v>
      </c>
      <c r="F153" s="1" t="s">
        <v>14</v>
      </c>
      <c r="G153" s="33" t="s">
        <v>183</v>
      </c>
    </row>
    <row r="154" spans="1:7" s="34" customFormat="1">
      <c r="A154" s="71" t="s">
        <v>322</v>
      </c>
      <c r="B154" s="76">
        <v>47.704999999999998</v>
      </c>
      <c r="C154" s="76">
        <v>48.6424467095</v>
      </c>
      <c r="D154" s="77">
        <v>0.93744670950000142</v>
      </c>
      <c r="E154" s="74">
        <v>1.965091100513576E-2</v>
      </c>
      <c r="F154" s="1" t="s">
        <v>17</v>
      </c>
      <c r="G154" s="33" t="s">
        <v>183</v>
      </c>
    </row>
    <row r="155" spans="1:7" s="34" customFormat="1">
      <c r="A155" s="71" t="s">
        <v>323</v>
      </c>
      <c r="B155" s="75">
        <v>7.05</v>
      </c>
      <c r="C155" s="75">
        <v>8.0085947799999992</v>
      </c>
      <c r="D155" s="73">
        <v>0.95859477999999942</v>
      </c>
      <c r="E155" s="74">
        <v>0.13597089078014177</v>
      </c>
      <c r="F155" s="1" t="s">
        <v>15</v>
      </c>
      <c r="G155" s="33" t="s">
        <v>183</v>
      </c>
    </row>
    <row r="156" spans="1:7" s="34" customFormat="1">
      <c r="A156" s="71" t="s">
        <v>324</v>
      </c>
      <c r="B156" s="72">
        <v>13.512000000000002</v>
      </c>
      <c r="C156" s="72">
        <v>14.633265315699999</v>
      </c>
      <c r="D156" s="73">
        <v>1.121265315699997</v>
      </c>
      <c r="E156" s="74">
        <v>8.2982927449674129E-2</v>
      </c>
      <c r="F156" s="1" t="s">
        <v>22</v>
      </c>
      <c r="G156" s="33" t="s">
        <v>183</v>
      </c>
    </row>
    <row r="157" spans="1:7" s="34" customFormat="1">
      <c r="A157" s="71" t="s">
        <v>325</v>
      </c>
      <c r="B157" s="72">
        <v>102.393</v>
      </c>
      <c r="C157" s="72">
        <v>103.63316976899998</v>
      </c>
      <c r="D157" s="73">
        <v>1.2401697689999764</v>
      </c>
      <c r="E157" s="74">
        <v>1.2111860859628846E-2</v>
      </c>
      <c r="F157" s="1" t="s">
        <v>17</v>
      </c>
      <c r="G157" s="33" t="s">
        <v>183</v>
      </c>
    </row>
    <row r="158" spans="1:7" s="34" customFormat="1">
      <c r="A158" s="71" t="s">
        <v>326</v>
      </c>
      <c r="B158" s="72">
        <v>2.4220000000000002</v>
      </c>
      <c r="C158" s="72">
        <v>3.6741870197999997</v>
      </c>
      <c r="D158" s="73">
        <v>1.2521870197999996</v>
      </c>
      <c r="E158" s="74">
        <v>0.51700537563996674</v>
      </c>
      <c r="F158" s="1" t="s">
        <v>17</v>
      </c>
      <c r="G158" s="33" t="s">
        <v>183</v>
      </c>
    </row>
    <row r="159" spans="1:7" s="34" customFormat="1">
      <c r="A159" s="71" t="s">
        <v>327</v>
      </c>
      <c r="B159" s="75">
        <v>40.847999999999999</v>
      </c>
      <c r="C159" s="75">
        <v>42.129115174399999</v>
      </c>
      <c r="D159" s="73">
        <v>1.2811151744</v>
      </c>
      <c r="E159" s="74">
        <v>3.1362984097140618E-2</v>
      </c>
      <c r="F159" s="1" t="s">
        <v>13</v>
      </c>
      <c r="G159" s="33" t="s">
        <v>183</v>
      </c>
    </row>
    <row r="160" spans="1:7" s="34" customFormat="1">
      <c r="A160" s="71" t="s">
        <v>328</v>
      </c>
      <c r="B160" s="72">
        <v>12.2</v>
      </c>
      <c r="C160" s="72">
        <v>13.57554481</v>
      </c>
      <c r="D160" s="73">
        <v>1.375544810000001</v>
      </c>
      <c r="E160" s="74">
        <v>0.11274957459016402</v>
      </c>
      <c r="F160" s="1" t="s">
        <v>12</v>
      </c>
      <c r="G160" s="33" t="s">
        <v>183</v>
      </c>
    </row>
    <row r="161" spans="1:7" s="34" customFormat="1">
      <c r="A161" s="71" t="s">
        <v>329</v>
      </c>
      <c r="B161" s="75">
        <v>103.67</v>
      </c>
      <c r="C161" s="75">
        <v>105.1421062245</v>
      </c>
      <c r="D161" s="73">
        <v>1.4721062244999956</v>
      </c>
      <c r="E161" s="74">
        <v>1.4199924997588459E-2</v>
      </c>
      <c r="F161" s="1" t="s">
        <v>11</v>
      </c>
      <c r="G161" s="33" t="s">
        <v>183</v>
      </c>
    </row>
    <row r="162" spans="1:7" s="34" customFormat="1">
      <c r="A162" s="71" t="s">
        <v>330</v>
      </c>
      <c r="B162" s="72">
        <v>9.6649999999999991</v>
      </c>
      <c r="C162" s="72">
        <v>11.2061727446</v>
      </c>
      <c r="D162" s="73">
        <v>1.5411727446000008</v>
      </c>
      <c r="E162" s="74">
        <v>0.15945915619244708</v>
      </c>
      <c r="F162" s="1" t="s">
        <v>18</v>
      </c>
      <c r="G162" s="33" t="s">
        <v>183</v>
      </c>
    </row>
    <row r="163" spans="1:7" s="34" customFormat="1">
      <c r="A163" s="71" t="s">
        <v>331</v>
      </c>
      <c r="B163" s="75">
        <v>29.3</v>
      </c>
      <c r="C163" s="75">
        <v>30.8936426928</v>
      </c>
      <c r="D163" s="73">
        <v>1.5936426927999996</v>
      </c>
      <c r="E163" s="74">
        <v>5.439053559044367E-2</v>
      </c>
      <c r="F163" s="1" t="s">
        <v>14</v>
      </c>
      <c r="G163" s="33" t="s">
        <v>183</v>
      </c>
    </row>
    <row r="164" spans="1:7" s="34" customFormat="1">
      <c r="A164" s="71" t="s">
        <v>332</v>
      </c>
      <c r="B164" s="76">
        <v>8.0960000000000001</v>
      </c>
      <c r="C164" s="76">
        <v>9.8359217108999992</v>
      </c>
      <c r="D164" s="77">
        <v>1.7399217108999991</v>
      </c>
      <c r="E164" s="74">
        <v>0.21491127852025682</v>
      </c>
      <c r="F164" s="1" t="s">
        <v>17</v>
      </c>
      <c r="G164" s="33" t="s">
        <v>183</v>
      </c>
    </row>
    <row r="165" spans="1:7" s="34" customFormat="1">
      <c r="A165" s="71" t="s">
        <v>333</v>
      </c>
      <c r="B165" s="76">
        <v>-5</v>
      </c>
      <c r="C165" s="76">
        <v>-3.2229710699999998</v>
      </c>
      <c r="D165" s="77">
        <v>1.7770289300000002</v>
      </c>
      <c r="E165" s="74">
        <v>-0.35540578600000006</v>
      </c>
      <c r="F165" s="1" t="s">
        <v>14</v>
      </c>
      <c r="G165" s="33" t="s">
        <v>183</v>
      </c>
    </row>
    <row r="166" spans="1:7" s="34" customFormat="1">
      <c r="A166" s="71" t="s">
        <v>121</v>
      </c>
      <c r="B166" s="72">
        <v>100.191</v>
      </c>
      <c r="C166" s="72">
        <v>102.0138709708</v>
      </c>
      <c r="D166" s="73">
        <v>1.8228709707999968</v>
      </c>
      <c r="E166" s="74">
        <v>1.8193959245840413E-2</v>
      </c>
      <c r="F166" s="1" t="s">
        <v>20</v>
      </c>
      <c r="G166" s="33" t="s">
        <v>183</v>
      </c>
    </row>
    <row r="167" spans="1:7" s="34" customFormat="1">
      <c r="A167" s="71" t="s">
        <v>334</v>
      </c>
      <c r="B167" s="72">
        <v>9.6430000000000007</v>
      </c>
      <c r="C167" s="72">
        <v>11.524563220000001</v>
      </c>
      <c r="D167" s="73">
        <v>1.8815632200000003</v>
      </c>
      <c r="E167" s="74">
        <v>0.19512218396764494</v>
      </c>
      <c r="F167" s="1" t="s">
        <v>19</v>
      </c>
      <c r="G167" s="33" t="s">
        <v>183</v>
      </c>
    </row>
    <row r="168" spans="1:7" s="34" customFormat="1">
      <c r="A168" s="71" t="s">
        <v>335</v>
      </c>
      <c r="B168" s="72">
        <v>2.0369999999999999</v>
      </c>
      <c r="C168" s="72">
        <v>3.9769509687999998</v>
      </c>
      <c r="D168" s="73">
        <v>1.9399509687999998</v>
      </c>
      <c r="E168" s="74">
        <v>0.95235688208149238</v>
      </c>
      <c r="F168" s="1" t="s">
        <v>13</v>
      </c>
      <c r="G168" s="33" t="s">
        <v>183</v>
      </c>
    </row>
    <row r="169" spans="1:7" s="34" customFormat="1">
      <c r="A169" s="71" t="s">
        <v>305</v>
      </c>
      <c r="B169" s="72">
        <v>10.145</v>
      </c>
      <c r="C169" s="72">
        <v>12.11055796</v>
      </c>
      <c r="D169" s="73">
        <v>1.9655579599999999</v>
      </c>
      <c r="E169" s="74">
        <v>0.19374647215377033</v>
      </c>
      <c r="F169" s="1" t="s">
        <v>21</v>
      </c>
      <c r="G169" s="33" t="s">
        <v>183</v>
      </c>
    </row>
    <row r="170" spans="1:7" s="34" customFormat="1">
      <c r="A170" s="71" t="s">
        <v>336</v>
      </c>
      <c r="B170" s="76">
        <v>17.088999999999999</v>
      </c>
      <c r="C170" s="76">
        <v>19.142494840000001</v>
      </c>
      <c r="D170" s="77">
        <v>2.0534948400000026</v>
      </c>
      <c r="E170" s="74">
        <v>0.12016471648428829</v>
      </c>
      <c r="F170" s="1" t="s">
        <v>15</v>
      </c>
      <c r="G170" s="33" t="s">
        <v>183</v>
      </c>
    </row>
    <row r="171" spans="1:7" s="34" customFormat="1">
      <c r="A171" s="71" t="s">
        <v>337</v>
      </c>
      <c r="B171" s="72">
        <v>5.4630000000000001</v>
      </c>
      <c r="C171" s="72">
        <v>7.5202658299999987</v>
      </c>
      <c r="D171" s="73">
        <v>2.0572658299999986</v>
      </c>
      <c r="E171" s="74">
        <v>0.37658170053084361</v>
      </c>
      <c r="F171" s="1" t="s">
        <v>17</v>
      </c>
      <c r="G171" s="33" t="s">
        <v>183</v>
      </c>
    </row>
    <row r="172" spans="1:7" s="34" customFormat="1">
      <c r="A172" s="71" t="s">
        <v>338</v>
      </c>
      <c r="B172" s="75">
        <v>23.2</v>
      </c>
      <c r="C172" s="75">
        <v>25.615783401199998</v>
      </c>
      <c r="D172" s="73">
        <v>2.4157834011999988</v>
      </c>
      <c r="E172" s="74">
        <v>0.1041285948793103</v>
      </c>
      <c r="F172" s="1" t="s">
        <v>21</v>
      </c>
      <c r="G172" s="33" t="s">
        <v>183</v>
      </c>
    </row>
    <row r="173" spans="1:7" s="34" customFormat="1">
      <c r="A173" s="71" t="s">
        <v>54</v>
      </c>
      <c r="B173" s="72">
        <v>6.3070000000000004</v>
      </c>
      <c r="C173" s="72">
        <v>8.8192208370000014</v>
      </c>
      <c r="D173" s="73">
        <v>2.512220837000001</v>
      </c>
      <c r="E173" s="74">
        <v>0.39832263152053288</v>
      </c>
      <c r="F173" s="1" t="s">
        <v>19</v>
      </c>
      <c r="G173" s="33" t="s">
        <v>183</v>
      </c>
    </row>
    <row r="174" spans="1:7" s="34" customFormat="1">
      <c r="A174" s="71" t="s">
        <v>339</v>
      </c>
      <c r="B174" s="72">
        <v>457.34</v>
      </c>
      <c r="C174" s="72">
        <v>460.00587089999999</v>
      </c>
      <c r="D174" s="73">
        <v>2.6658709000000158</v>
      </c>
      <c r="E174" s="74">
        <v>5.829078803516019E-3</v>
      </c>
      <c r="F174" s="1" t="s">
        <v>12</v>
      </c>
      <c r="G174" s="33" t="s">
        <v>183</v>
      </c>
    </row>
    <row r="175" spans="1:7" s="34" customFormat="1">
      <c r="A175" s="71" t="s">
        <v>340</v>
      </c>
      <c r="B175" s="72">
        <v>6.08</v>
      </c>
      <c r="C175" s="72">
        <v>8.816290863299999</v>
      </c>
      <c r="D175" s="73">
        <v>2.7362908632999989</v>
      </c>
      <c r="E175" s="74">
        <v>0.45004783935855247</v>
      </c>
      <c r="F175" s="1" t="s">
        <v>12</v>
      </c>
      <c r="G175" s="33" t="s">
        <v>183</v>
      </c>
    </row>
    <row r="176" spans="1:7" s="34" customFormat="1">
      <c r="A176" s="71" t="s">
        <v>341</v>
      </c>
      <c r="B176" s="76">
        <v>356.89</v>
      </c>
      <c r="C176" s="76">
        <v>359.67380483299996</v>
      </c>
      <c r="D176" s="77">
        <v>2.7838048329999765</v>
      </c>
      <c r="E176" s="74">
        <v>7.8001760570483251E-3</v>
      </c>
      <c r="F176" s="1" t="s">
        <v>14</v>
      </c>
      <c r="G176" s="33" t="s">
        <v>183</v>
      </c>
    </row>
    <row r="177" spans="1:7" s="34" customFormat="1">
      <c r="A177" s="71" t="s">
        <v>342</v>
      </c>
      <c r="B177" s="72">
        <v>8.6999999999999993</v>
      </c>
      <c r="C177" s="72">
        <v>11.62222901</v>
      </c>
      <c r="D177" s="73">
        <v>2.9222290100000006</v>
      </c>
      <c r="E177" s="74">
        <v>0.33588839195402309</v>
      </c>
      <c r="F177" s="1" t="s">
        <v>12</v>
      </c>
      <c r="G177" s="33" t="s">
        <v>183</v>
      </c>
    </row>
    <row r="178" spans="1:7" s="34" customFormat="1">
      <c r="A178" s="71" t="s">
        <v>343</v>
      </c>
      <c r="B178" s="75">
        <v>31.809000000000001</v>
      </c>
      <c r="C178" s="75">
        <v>34.782694450599998</v>
      </c>
      <c r="D178" s="73">
        <v>2.9736944505999965</v>
      </c>
      <c r="E178" s="74">
        <v>9.3485945820365193E-2</v>
      </c>
      <c r="F178" s="1" t="s">
        <v>14</v>
      </c>
      <c r="G178" s="33" t="s">
        <v>183</v>
      </c>
    </row>
    <row r="179" spans="1:7" s="34" customFormat="1">
      <c r="A179" s="71" t="s">
        <v>344</v>
      </c>
      <c r="B179" s="72">
        <v>16.826000000000001</v>
      </c>
      <c r="C179" s="72">
        <v>19.821272080500002</v>
      </c>
      <c r="D179" s="73">
        <v>2.9952720805000013</v>
      </c>
      <c r="E179" s="74">
        <v>0.17801450615119466</v>
      </c>
      <c r="F179" s="1" t="s">
        <v>15</v>
      </c>
      <c r="G179" s="33" t="s">
        <v>183</v>
      </c>
    </row>
    <row r="180" spans="1:7" s="34" customFormat="1">
      <c r="A180" s="71" t="s">
        <v>345</v>
      </c>
      <c r="B180" s="68">
        <v>31.910999999999998</v>
      </c>
      <c r="C180" s="68">
        <v>35.081551767999997</v>
      </c>
      <c r="D180" s="10">
        <v>3.1705517679999993</v>
      </c>
      <c r="E180" s="74">
        <v>9.9356076838707647E-2</v>
      </c>
      <c r="F180" s="1" t="s">
        <v>19</v>
      </c>
      <c r="G180" s="33" t="s">
        <v>183</v>
      </c>
    </row>
    <row r="181" spans="1:7" s="34" customFormat="1">
      <c r="A181" s="71" t="s">
        <v>346</v>
      </c>
      <c r="B181" s="75">
        <v>24.4</v>
      </c>
      <c r="C181" s="75">
        <v>27.63941857</v>
      </c>
      <c r="D181" s="73">
        <v>3.2394185700000016</v>
      </c>
      <c r="E181" s="74">
        <v>0.13276305614754105</v>
      </c>
      <c r="F181" s="1" t="s">
        <v>12</v>
      </c>
      <c r="G181" s="33" t="s">
        <v>183</v>
      </c>
    </row>
    <row r="182" spans="1:7" s="34" customFormat="1">
      <c r="A182" s="71" t="s">
        <v>347</v>
      </c>
      <c r="B182" s="72">
        <v>129.822</v>
      </c>
      <c r="C182" s="72">
        <v>133.11847177000001</v>
      </c>
      <c r="D182" s="73">
        <v>3.2964717700000108</v>
      </c>
      <c r="E182" s="74">
        <v>2.5392242994253755E-2</v>
      </c>
      <c r="F182" s="1" t="s">
        <v>18</v>
      </c>
      <c r="G182" s="33" t="s">
        <v>183</v>
      </c>
    </row>
    <row r="183" spans="1:7" s="34" customFormat="1">
      <c r="A183" s="71" t="s">
        <v>348</v>
      </c>
      <c r="B183" s="75">
        <v>12.172000000000001</v>
      </c>
      <c r="C183" s="75">
        <v>15.528860609999999</v>
      </c>
      <c r="D183" s="73">
        <v>3.3568606099999982</v>
      </c>
      <c r="E183" s="74">
        <v>0.27578545925073922</v>
      </c>
      <c r="F183" s="1" t="s">
        <v>13</v>
      </c>
      <c r="G183" s="33" t="s">
        <v>183</v>
      </c>
    </row>
    <row r="184" spans="1:7" s="34" customFormat="1">
      <c r="A184" s="71" t="s">
        <v>349</v>
      </c>
      <c r="B184" s="76">
        <v>19.951000000000001</v>
      </c>
      <c r="C184" s="76">
        <v>23.819709523099995</v>
      </c>
      <c r="D184" s="77">
        <v>3.8687095230999944</v>
      </c>
      <c r="E184" s="74">
        <v>0.19391055701969798</v>
      </c>
      <c r="F184" s="1" t="s">
        <v>17</v>
      </c>
      <c r="G184" s="33" t="s">
        <v>183</v>
      </c>
    </row>
    <row r="185" spans="1:7" s="34" customFormat="1">
      <c r="A185" s="71" t="s">
        <v>350</v>
      </c>
      <c r="B185" s="72">
        <v>7.3</v>
      </c>
      <c r="C185" s="72">
        <v>11.378064535</v>
      </c>
      <c r="D185" s="73">
        <v>4.0780645350000002</v>
      </c>
      <c r="E185" s="74">
        <v>0.55863897739726032</v>
      </c>
      <c r="F185" s="1" t="s">
        <v>13</v>
      </c>
      <c r="G185" s="33" t="s">
        <v>183</v>
      </c>
    </row>
    <row r="186" spans="1:7" s="34" customFormat="1">
      <c r="A186" s="71" t="s">
        <v>351</v>
      </c>
      <c r="B186" s="72">
        <v>102.435</v>
      </c>
      <c r="C186" s="72">
        <v>106.54458696890001</v>
      </c>
      <c r="D186" s="73">
        <v>4.109586968900004</v>
      </c>
      <c r="E186" s="74">
        <v>4.0118972703665774E-2</v>
      </c>
      <c r="F186" s="1" t="s">
        <v>11</v>
      </c>
      <c r="G186" s="33" t="s">
        <v>183</v>
      </c>
    </row>
    <row r="187" spans="1:7" s="34" customFormat="1">
      <c r="A187" s="71" t="s">
        <v>136</v>
      </c>
      <c r="B187" s="75">
        <v>25.524999999999999</v>
      </c>
      <c r="C187" s="75">
        <v>29.822248976499996</v>
      </c>
      <c r="D187" s="73">
        <v>4.297248976499997</v>
      </c>
      <c r="E187" s="74">
        <v>0.16835451426052878</v>
      </c>
      <c r="F187" s="1" t="s">
        <v>20</v>
      </c>
      <c r="G187" s="33" t="s">
        <v>183</v>
      </c>
    </row>
    <row r="188" spans="1:7" s="34" customFormat="1">
      <c r="A188" s="71" t="s">
        <v>352</v>
      </c>
      <c r="B188" s="72">
        <v>-190</v>
      </c>
      <c r="C188" s="72">
        <v>-185.565001</v>
      </c>
      <c r="D188" s="73">
        <v>4.4349990000000048</v>
      </c>
      <c r="E188" s="74">
        <v>-2.3342100000000025E-2</v>
      </c>
      <c r="F188" s="1" t="s">
        <v>14</v>
      </c>
      <c r="G188" s="33" t="s">
        <v>183</v>
      </c>
    </row>
    <row r="189" spans="1:7" s="34" customFormat="1">
      <c r="A189" s="71" t="s">
        <v>353</v>
      </c>
      <c r="B189" s="75">
        <v>12.606000000000002</v>
      </c>
      <c r="C189" s="75">
        <v>17.144252776600002</v>
      </c>
      <c r="D189" s="73">
        <v>4.5382527766000003</v>
      </c>
      <c r="E189" s="74">
        <v>0.36000735971759479</v>
      </c>
      <c r="F189" s="1" t="s">
        <v>14</v>
      </c>
      <c r="G189" s="33" t="s">
        <v>183</v>
      </c>
    </row>
    <row r="190" spans="1:7" s="34" customFormat="1">
      <c r="A190" s="71" t="s">
        <v>354</v>
      </c>
      <c r="B190" s="72">
        <v>538.4</v>
      </c>
      <c r="C190" s="72">
        <v>543.02179239999998</v>
      </c>
      <c r="D190" s="73">
        <v>4.6217924000000039</v>
      </c>
      <c r="E190" s="74">
        <v>8.5843098068350745E-3</v>
      </c>
      <c r="F190" s="1" t="s">
        <v>19</v>
      </c>
      <c r="G190" s="33" t="s">
        <v>183</v>
      </c>
    </row>
    <row r="191" spans="1:7" s="34" customFormat="1">
      <c r="A191" s="71" t="s">
        <v>355</v>
      </c>
      <c r="B191" s="75">
        <v>241.048</v>
      </c>
      <c r="C191" s="75">
        <v>245.78084382449998</v>
      </c>
      <c r="D191" s="73">
        <v>4.7328438244999802</v>
      </c>
      <c r="E191" s="74">
        <v>1.9634445523298183E-2</v>
      </c>
      <c r="F191" s="1" t="s">
        <v>11</v>
      </c>
      <c r="G191" s="33" t="s">
        <v>183</v>
      </c>
    </row>
    <row r="192" spans="1:7" s="34" customFormat="1">
      <c r="A192" s="71" t="s">
        <v>137</v>
      </c>
      <c r="B192" s="75">
        <v>54.23</v>
      </c>
      <c r="C192" s="75">
        <v>59.014553607499998</v>
      </c>
      <c r="D192" s="73">
        <v>4.7845536075000012</v>
      </c>
      <c r="E192" s="74">
        <v>8.8227062649824842E-2</v>
      </c>
      <c r="F192" s="1" t="s">
        <v>20</v>
      </c>
      <c r="G192" s="33" t="s">
        <v>183</v>
      </c>
    </row>
    <row r="193" spans="1:7" s="34" customFormat="1">
      <c r="A193" s="71" t="s">
        <v>12</v>
      </c>
      <c r="B193" s="75">
        <v>43.942999999999998</v>
      </c>
      <c r="C193" s="75">
        <v>48.795781999799992</v>
      </c>
      <c r="D193" s="73">
        <v>4.8527819997999941</v>
      </c>
      <c r="E193" s="74">
        <v>0.11043356165487095</v>
      </c>
      <c r="F193" s="1" t="s">
        <v>12</v>
      </c>
      <c r="G193" s="33" t="s">
        <v>183</v>
      </c>
    </row>
    <row r="194" spans="1:7" s="34" customFormat="1">
      <c r="A194" s="71" t="s">
        <v>356</v>
      </c>
      <c r="B194" s="76">
        <v>36.320999999999998</v>
      </c>
      <c r="C194" s="76">
        <v>41.381971880900004</v>
      </c>
      <c r="D194" s="77">
        <v>5.0609718809000057</v>
      </c>
      <c r="E194" s="74">
        <v>0.13934010299551242</v>
      </c>
      <c r="F194" s="1" t="s">
        <v>15</v>
      </c>
      <c r="G194" s="33" t="s">
        <v>183</v>
      </c>
    </row>
    <row r="195" spans="1:7" s="34" customFormat="1">
      <c r="A195" s="71" t="s">
        <v>357</v>
      </c>
      <c r="B195" s="72">
        <v>4.21</v>
      </c>
      <c r="C195" s="72">
        <v>9.4198654454999993</v>
      </c>
      <c r="D195" s="73">
        <v>5.2098654454999993</v>
      </c>
      <c r="E195" s="74">
        <v>1.2374977305225652</v>
      </c>
      <c r="F195" s="1" t="s">
        <v>20</v>
      </c>
      <c r="G195" s="33" t="s">
        <v>183</v>
      </c>
    </row>
    <row r="196" spans="1:7" s="34" customFormat="1">
      <c r="A196" s="71" t="s">
        <v>358</v>
      </c>
      <c r="B196" s="72">
        <v>0.1</v>
      </c>
      <c r="C196" s="72">
        <v>5.3452486866999998</v>
      </c>
      <c r="D196" s="73">
        <v>5.2452486867000001</v>
      </c>
      <c r="E196" s="74">
        <v>52.452486866999998</v>
      </c>
      <c r="F196" s="1" t="s">
        <v>12</v>
      </c>
      <c r="G196" s="33" t="s">
        <v>183</v>
      </c>
    </row>
    <row r="197" spans="1:7" s="34" customFormat="1">
      <c r="A197" s="71" t="s">
        <v>359</v>
      </c>
      <c r="B197" s="72">
        <v>0.88300000000000001</v>
      </c>
      <c r="C197" s="72">
        <v>6.2056842966000003</v>
      </c>
      <c r="D197" s="73">
        <v>5.3226842966000003</v>
      </c>
      <c r="E197" s="74">
        <v>6.0279550357870901</v>
      </c>
      <c r="F197" s="1" t="s">
        <v>20</v>
      </c>
      <c r="G197" s="33" t="s">
        <v>183</v>
      </c>
    </row>
    <row r="198" spans="1:7" s="34" customFormat="1">
      <c r="A198" s="71" t="s">
        <v>360</v>
      </c>
      <c r="B198" s="72">
        <v>55.1</v>
      </c>
      <c r="C198" s="72">
        <v>60.552789799999999</v>
      </c>
      <c r="D198" s="73">
        <v>5.4527897999999979</v>
      </c>
      <c r="E198" s="74">
        <v>9.8961702359346607E-2</v>
      </c>
      <c r="F198" s="1" t="s">
        <v>12</v>
      </c>
      <c r="G198" s="33" t="s">
        <v>183</v>
      </c>
    </row>
    <row r="199" spans="1:7" s="34" customFormat="1">
      <c r="A199" s="71" t="s">
        <v>361</v>
      </c>
      <c r="B199" s="68">
        <v>46.704999999999998</v>
      </c>
      <c r="C199" s="68">
        <v>52.864538811199999</v>
      </c>
      <c r="D199" s="10">
        <v>6.1595388112000009</v>
      </c>
      <c r="E199" s="74">
        <v>0.13188178591585487</v>
      </c>
      <c r="F199" s="1" t="s">
        <v>11</v>
      </c>
      <c r="G199" s="33" t="s">
        <v>183</v>
      </c>
    </row>
    <row r="200" spans="1:7" s="34" customFormat="1">
      <c r="A200" s="71" t="s">
        <v>362</v>
      </c>
      <c r="B200" s="72">
        <v>45.366999999999997</v>
      </c>
      <c r="C200" s="72">
        <v>51.762868699999999</v>
      </c>
      <c r="D200" s="73">
        <v>6.3958687000000012</v>
      </c>
      <c r="E200" s="74">
        <v>0.14098064011285741</v>
      </c>
      <c r="F200" s="1" t="s">
        <v>17</v>
      </c>
      <c r="G200" s="33" t="s">
        <v>183</v>
      </c>
    </row>
    <row r="201" spans="1:7" s="34" customFormat="1">
      <c r="A201" s="71" t="s">
        <v>363</v>
      </c>
      <c r="B201" s="72">
        <v>143.10500000000002</v>
      </c>
      <c r="C201" s="72">
        <v>149.5077679899</v>
      </c>
      <c r="D201" s="73">
        <v>6.402767989899985</v>
      </c>
      <c r="E201" s="74">
        <v>4.4741748994793919E-2</v>
      </c>
      <c r="F201" s="1" t="s">
        <v>22</v>
      </c>
      <c r="G201" s="33" t="s">
        <v>183</v>
      </c>
    </row>
    <row r="202" spans="1:7" s="34" customFormat="1">
      <c r="A202" s="71" t="s">
        <v>364</v>
      </c>
      <c r="B202" s="75">
        <v>15.15</v>
      </c>
      <c r="C202" s="75">
        <v>21.925969855000002</v>
      </c>
      <c r="D202" s="73">
        <v>6.7759698550000014</v>
      </c>
      <c r="E202" s="74">
        <v>0.44725873630363044</v>
      </c>
      <c r="F202" s="1" t="s">
        <v>15</v>
      </c>
      <c r="G202" s="33" t="s">
        <v>183</v>
      </c>
    </row>
    <row r="203" spans="1:7" s="34" customFormat="1">
      <c r="A203" s="71" t="s">
        <v>365</v>
      </c>
      <c r="B203" s="76">
        <v>35.295000000000002</v>
      </c>
      <c r="C203" s="76">
        <v>42.430902465499997</v>
      </c>
      <c r="D203" s="77">
        <v>7.1359024654999956</v>
      </c>
      <c r="E203" s="74">
        <v>0.20217884871794858</v>
      </c>
      <c r="F203" s="1" t="s">
        <v>16</v>
      </c>
      <c r="G203" s="33" t="s">
        <v>183</v>
      </c>
    </row>
    <row r="204" spans="1:7" s="34" customFormat="1">
      <c r="A204" s="71" t="s">
        <v>83</v>
      </c>
      <c r="B204" s="76">
        <v>44.039000000000001</v>
      </c>
      <c r="C204" s="76">
        <v>51.851744568899996</v>
      </c>
      <c r="D204" s="77">
        <v>7.8127445688999941</v>
      </c>
      <c r="E204" s="74">
        <v>0.1774051311087898</v>
      </c>
      <c r="F204" s="1" t="s">
        <v>14</v>
      </c>
      <c r="G204" s="33" t="s">
        <v>183</v>
      </c>
    </row>
    <row r="205" spans="1:7" s="34" customFormat="1">
      <c r="A205" s="71" t="s">
        <v>366</v>
      </c>
      <c r="B205" s="72">
        <v>127.53</v>
      </c>
      <c r="C205" s="72">
        <v>136.6783898155</v>
      </c>
      <c r="D205" s="73">
        <v>9.1483898154999963</v>
      </c>
      <c r="E205" s="74">
        <v>7.1735198114169188E-2</v>
      </c>
      <c r="F205" s="1" t="s">
        <v>11</v>
      </c>
      <c r="G205" s="33" t="s">
        <v>183</v>
      </c>
    </row>
    <row r="206" spans="1:7" s="34" customFormat="1">
      <c r="A206" s="71" t="s">
        <v>367</v>
      </c>
      <c r="B206" s="75">
        <v>72.800999999999988</v>
      </c>
      <c r="C206" s="75">
        <v>82.058796757999986</v>
      </c>
      <c r="D206" s="73">
        <v>9.2577967579999978</v>
      </c>
      <c r="E206" s="74">
        <v>0.12716579110177056</v>
      </c>
      <c r="F206" s="1" t="s">
        <v>15</v>
      </c>
      <c r="G206" s="33" t="s">
        <v>183</v>
      </c>
    </row>
    <row r="207" spans="1:7" s="34" customFormat="1">
      <c r="A207" s="71" t="s">
        <v>67</v>
      </c>
      <c r="B207" s="75">
        <v>41.308999999999997</v>
      </c>
      <c r="C207" s="75">
        <v>50.948336011400002</v>
      </c>
      <c r="D207" s="73">
        <v>9.6393360114000046</v>
      </c>
      <c r="E207" s="74">
        <v>0.23334711591662846</v>
      </c>
      <c r="F207" s="1" t="s">
        <v>12</v>
      </c>
      <c r="G207" s="33" t="s">
        <v>183</v>
      </c>
    </row>
    <row r="208" spans="1:7" s="34" customFormat="1">
      <c r="A208" s="71" t="s">
        <v>368</v>
      </c>
      <c r="B208" s="72">
        <v>92.019000000000005</v>
      </c>
      <c r="C208" s="72">
        <v>102.35179460419999</v>
      </c>
      <c r="D208" s="73">
        <v>10.332794604199989</v>
      </c>
      <c r="E208" s="74">
        <v>0.11228979454460479</v>
      </c>
      <c r="F208" s="1" t="s">
        <v>18</v>
      </c>
      <c r="G208" s="33" t="s">
        <v>183</v>
      </c>
    </row>
    <row r="209" spans="1:7" s="34" customFormat="1">
      <c r="A209" s="71" t="s">
        <v>369</v>
      </c>
      <c r="B209" s="72">
        <v>141.35399999999998</v>
      </c>
      <c r="C209" s="72">
        <v>151.91718302920003</v>
      </c>
      <c r="D209" s="73">
        <v>10.563183029200047</v>
      </c>
      <c r="E209" s="74">
        <v>7.4728575273427342E-2</v>
      </c>
      <c r="F209" s="1" t="s">
        <v>15</v>
      </c>
      <c r="G209" s="33" t="s">
        <v>183</v>
      </c>
    </row>
    <row r="210" spans="1:7" s="34" customFormat="1">
      <c r="A210" s="71" t="s">
        <v>132</v>
      </c>
      <c r="B210" s="76">
        <v>197.7</v>
      </c>
      <c r="C210" s="76">
        <v>209.932615605</v>
      </c>
      <c r="D210" s="77">
        <v>12.232615605000007</v>
      </c>
      <c r="E210" s="74">
        <v>6.1874636342943892E-2</v>
      </c>
      <c r="F210" s="1" t="s">
        <v>20</v>
      </c>
      <c r="G210" s="33" t="s">
        <v>183</v>
      </c>
    </row>
    <row r="211" spans="1:7" s="34" customFormat="1">
      <c r="A211" s="71" t="s">
        <v>370</v>
      </c>
      <c r="B211" s="75">
        <v>44.156000000000006</v>
      </c>
      <c r="C211" s="75">
        <v>56.987011807100004</v>
      </c>
      <c r="D211" s="73">
        <v>12.831011807099998</v>
      </c>
      <c r="E211" s="74">
        <v>0.29058365357142846</v>
      </c>
      <c r="F211" s="1" t="s">
        <v>11</v>
      </c>
      <c r="G211" s="33" t="s">
        <v>183</v>
      </c>
    </row>
    <row r="212" spans="1:7" s="34" customFormat="1">
      <c r="A212" s="71" t="s">
        <v>371</v>
      </c>
      <c r="B212" s="72">
        <v>168.4</v>
      </c>
      <c r="C212" s="72">
        <v>181.75603518999998</v>
      </c>
      <c r="D212" s="73">
        <v>13.356035189999972</v>
      </c>
      <c r="E212" s="74">
        <v>7.931137286223261E-2</v>
      </c>
      <c r="F212" s="1" t="s">
        <v>21</v>
      </c>
      <c r="G212" s="33" t="s">
        <v>183</v>
      </c>
    </row>
    <row r="213" spans="1:7" s="34" customFormat="1">
      <c r="A213" s="71" t="s">
        <v>372</v>
      </c>
      <c r="B213" s="72">
        <v>0</v>
      </c>
      <c r="C213" s="72">
        <v>16.017189559999998</v>
      </c>
      <c r="D213" s="73">
        <v>16.017189559999998</v>
      </c>
      <c r="E213" s="74" t="e">
        <v>#DIV/0!</v>
      </c>
      <c r="F213" s="1" t="s">
        <v>13</v>
      </c>
      <c r="G213" s="33" t="s">
        <v>183</v>
      </c>
    </row>
    <row r="214" spans="1:7" s="34" customFormat="1">
      <c r="A214" s="71" t="s">
        <v>373</v>
      </c>
      <c r="B214" s="75">
        <v>-26.5</v>
      </c>
      <c r="C214" s="75">
        <v>-9.7665790000000001</v>
      </c>
      <c r="D214" s="73">
        <v>16.733421</v>
      </c>
      <c r="E214" s="74">
        <v>-0.63144984905660373</v>
      </c>
      <c r="F214" s="1" t="s">
        <v>16</v>
      </c>
      <c r="G214" s="33" t="s">
        <v>183</v>
      </c>
    </row>
    <row r="215" spans="1:7" s="34" customFormat="1">
      <c r="A215" s="71" t="s">
        <v>374</v>
      </c>
      <c r="B215" s="72">
        <v>5.4210000000000003</v>
      </c>
      <c r="C215" s="72">
        <v>22.414298805000001</v>
      </c>
      <c r="D215" s="73">
        <v>16.993298805000002</v>
      </c>
      <c r="E215" s="74">
        <v>3.1347166214720534</v>
      </c>
      <c r="F215" s="1" t="s">
        <v>13</v>
      </c>
      <c r="G215" s="33" t="s">
        <v>183</v>
      </c>
    </row>
    <row r="216" spans="1:7" s="34" customFormat="1">
      <c r="A216" s="71" t="s">
        <v>375</v>
      </c>
      <c r="B216" s="72">
        <v>35.982000000000006</v>
      </c>
      <c r="C216" s="72">
        <v>53.13018976</v>
      </c>
      <c r="D216" s="73">
        <v>17.148189759999994</v>
      </c>
      <c r="E216" s="74">
        <v>0.47657689289088961</v>
      </c>
      <c r="F216" s="1" t="s">
        <v>16</v>
      </c>
      <c r="G216" s="33" t="s">
        <v>183</v>
      </c>
    </row>
    <row r="217" spans="1:7" s="34" customFormat="1">
      <c r="A217" s="71" t="s">
        <v>376</v>
      </c>
      <c r="B217" s="72">
        <v>4.47</v>
      </c>
      <c r="C217" s="72">
        <v>22.463131699999998</v>
      </c>
      <c r="D217" s="73">
        <v>17.993131699999999</v>
      </c>
      <c r="E217" s="74">
        <v>4.0253091051454142</v>
      </c>
      <c r="F217" s="1" t="s">
        <v>17</v>
      </c>
      <c r="G217" s="33" t="s">
        <v>183</v>
      </c>
    </row>
    <row r="218" spans="1:7" s="34" customFormat="1">
      <c r="A218" s="71" t="s">
        <v>377</v>
      </c>
      <c r="B218" s="76">
        <v>538.61699999999996</v>
      </c>
      <c r="C218" s="76">
        <v>557.74666822671998</v>
      </c>
      <c r="D218" s="77">
        <v>19.129668226720014</v>
      </c>
      <c r="E218" s="74">
        <v>3.5516272651475937E-2</v>
      </c>
      <c r="F218" s="1" t="s">
        <v>16</v>
      </c>
      <c r="G218" s="33" t="s">
        <v>183</v>
      </c>
    </row>
    <row r="219" spans="1:7" s="34" customFormat="1">
      <c r="A219" s="71" t="s">
        <v>378</v>
      </c>
      <c r="B219" s="72">
        <v>9.4390000000000001</v>
      </c>
      <c r="C219" s="72">
        <v>30.974705298499998</v>
      </c>
      <c r="D219" s="73">
        <v>21.535705298499998</v>
      </c>
      <c r="E219" s="74">
        <v>2.2815664051806333</v>
      </c>
      <c r="F219" s="1" t="s">
        <v>14</v>
      </c>
      <c r="G219" s="33" t="s">
        <v>183</v>
      </c>
    </row>
    <row r="220" spans="1:7" s="34" customFormat="1">
      <c r="A220" s="71" t="s">
        <v>379</v>
      </c>
      <c r="B220" s="76">
        <v>10.923</v>
      </c>
      <c r="C220" s="76">
        <v>33.401700179999999</v>
      </c>
      <c r="D220" s="77">
        <v>22.478700179999997</v>
      </c>
      <c r="E220" s="74">
        <v>2.057923663828618</v>
      </c>
      <c r="F220" s="1" t="s">
        <v>16</v>
      </c>
      <c r="G220" s="33" t="s">
        <v>183</v>
      </c>
    </row>
    <row r="221" spans="1:7" s="34" customFormat="1">
      <c r="A221" s="71" t="s">
        <v>149</v>
      </c>
      <c r="B221" s="72">
        <v>16.304000000000002</v>
      </c>
      <c r="C221" s="72">
        <v>39.662077318999998</v>
      </c>
      <c r="D221" s="73">
        <v>23.358077318999996</v>
      </c>
      <c r="E221" s="74">
        <v>1.4326593056305197</v>
      </c>
      <c r="F221" s="1" t="s">
        <v>17</v>
      </c>
      <c r="G221" s="33" t="s">
        <v>183</v>
      </c>
    </row>
    <row r="222" spans="1:7" s="34" customFormat="1">
      <c r="A222" s="71" t="s">
        <v>380</v>
      </c>
      <c r="B222" s="75">
        <v>309.60000000000002</v>
      </c>
      <c r="C222" s="75">
        <v>334.06095140549996</v>
      </c>
      <c r="D222" s="73">
        <v>24.460951405499941</v>
      </c>
      <c r="E222" s="74">
        <v>7.9008240973837018E-2</v>
      </c>
      <c r="F222" s="1" t="s">
        <v>16</v>
      </c>
      <c r="G222" s="33" t="s">
        <v>183</v>
      </c>
    </row>
    <row r="223" spans="1:7" s="34" customFormat="1">
      <c r="A223" s="71" t="s">
        <v>381</v>
      </c>
      <c r="B223" s="75">
        <v>28.430000000000003</v>
      </c>
      <c r="C223" s="75">
        <v>53.896866211499997</v>
      </c>
      <c r="D223" s="73">
        <v>25.466866211499994</v>
      </c>
      <c r="E223" s="74">
        <v>0.89577440068589487</v>
      </c>
      <c r="F223" s="1" t="s">
        <v>14</v>
      </c>
      <c r="G223" s="33" t="s">
        <v>183</v>
      </c>
    </row>
    <row r="224" spans="1:7" s="34" customFormat="1">
      <c r="A224" s="71" t="s">
        <v>154</v>
      </c>
      <c r="B224" s="72">
        <v>314.99800000000005</v>
      </c>
      <c r="C224" s="72">
        <v>340.96787607430002</v>
      </c>
      <c r="D224" s="73">
        <v>25.969876074299975</v>
      </c>
      <c r="E224" s="74">
        <v>8.2444574487139516E-2</v>
      </c>
      <c r="F224" s="1" t="s">
        <v>13</v>
      </c>
      <c r="G224" s="33" t="s">
        <v>183</v>
      </c>
    </row>
    <row r="225" spans="1:7" s="34" customFormat="1">
      <c r="A225" s="71" t="s">
        <v>382</v>
      </c>
      <c r="B225" s="76">
        <v>51.353999999999999</v>
      </c>
      <c r="C225" s="76">
        <v>78.161931737000003</v>
      </c>
      <c r="D225" s="77">
        <v>26.807931737000004</v>
      </c>
      <c r="E225" s="74">
        <v>0.52202227162441106</v>
      </c>
      <c r="F225" s="1" t="s">
        <v>18</v>
      </c>
      <c r="G225" s="33" t="s">
        <v>183</v>
      </c>
    </row>
    <row r="226" spans="1:7" s="34" customFormat="1">
      <c r="A226" s="71" t="s">
        <v>383</v>
      </c>
      <c r="B226" s="72">
        <v>28.344999999999999</v>
      </c>
      <c r="C226" s="72">
        <v>55.6880568001</v>
      </c>
      <c r="D226" s="73">
        <v>27.343056800100001</v>
      </c>
      <c r="E226" s="74">
        <v>0.96465185394602226</v>
      </c>
      <c r="F226" s="1" t="s">
        <v>13</v>
      </c>
      <c r="G226" s="33" t="s">
        <v>183</v>
      </c>
    </row>
    <row r="227" spans="1:7" s="34" customFormat="1">
      <c r="A227" s="71" t="s">
        <v>384</v>
      </c>
      <c r="B227" s="72">
        <v>25.974999999999998</v>
      </c>
      <c r="C227" s="72">
        <v>53.431977051099992</v>
      </c>
      <c r="D227" s="73">
        <v>27.456977051099994</v>
      </c>
      <c r="E227" s="74">
        <v>1.0570539769432146</v>
      </c>
      <c r="F227" s="1" t="s">
        <v>14</v>
      </c>
      <c r="G227" s="33" t="s">
        <v>183</v>
      </c>
    </row>
    <row r="228" spans="1:7" s="34" customFormat="1">
      <c r="A228" s="71" t="s">
        <v>385</v>
      </c>
      <c r="B228" s="72">
        <v>481.279</v>
      </c>
      <c r="C228" s="72">
        <v>513.77088829499996</v>
      </c>
      <c r="D228" s="73">
        <v>32.491888294999967</v>
      </c>
      <c r="E228" s="74">
        <v>6.7511543813463637E-2</v>
      </c>
      <c r="F228" s="1" t="s">
        <v>15</v>
      </c>
      <c r="G228" s="33" t="s">
        <v>183</v>
      </c>
    </row>
    <row r="229" spans="1:7" s="34" customFormat="1">
      <c r="A229" s="71" t="s">
        <v>386</v>
      </c>
      <c r="B229" s="72">
        <v>370.36399999999998</v>
      </c>
      <c r="C229" s="72">
        <v>404.82469954999999</v>
      </c>
      <c r="D229" s="73">
        <v>34.460699550000015</v>
      </c>
      <c r="E229" s="74">
        <v>9.3045489167413731E-2</v>
      </c>
      <c r="F229" s="1" t="s">
        <v>16</v>
      </c>
      <c r="G229" s="33" t="s">
        <v>183</v>
      </c>
    </row>
    <row r="230" spans="1:7" s="34" customFormat="1">
      <c r="A230" s="71" t="s">
        <v>387</v>
      </c>
      <c r="B230" s="72">
        <v>0</v>
      </c>
      <c r="C230" s="72">
        <v>34.67135545</v>
      </c>
      <c r="D230" s="73">
        <v>34.67135545</v>
      </c>
      <c r="E230" s="74" t="e">
        <v>#DIV/0!</v>
      </c>
      <c r="F230" s="1" t="s">
        <v>12</v>
      </c>
      <c r="G230" s="33" t="s">
        <v>183</v>
      </c>
    </row>
    <row r="231" spans="1:7" s="34" customFormat="1">
      <c r="A231" s="71" t="s">
        <v>388</v>
      </c>
      <c r="B231" s="75">
        <v>147.78300000000002</v>
      </c>
      <c r="C231" s="75">
        <v>182.56861456279995</v>
      </c>
      <c r="D231" s="73">
        <v>34.785614562799935</v>
      </c>
      <c r="E231" s="74">
        <v>0.23538305869281265</v>
      </c>
      <c r="F231" s="1" t="s">
        <v>14</v>
      </c>
      <c r="G231" s="33" t="s">
        <v>183</v>
      </c>
    </row>
    <row r="232" spans="1:7" s="34" customFormat="1">
      <c r="A232" s="71" t="s">
        <v>389</v>
      </c>
      <c r="B232" s="75">
        <v>118.6</v>
      </c>
      <c r="C232" s="75">
        <v>153.80017946039999</v>
      </c>
      <c r="D232" s="73">
        <v>35.200179460399994</v>
      </c>
      <c r="E232" s="74">
        <v>0.29679746593929168</v>
      </c>
      <c r="F232" s="1" t="s">
        <v>16</v>
      </c>
      <c r="G232" s="33" t="s">
        <v>183</v>
      </c>
    </row>
    <row r="233" spans="1:7" s="34" customFormat="1">
      <c r="A233" s="71" t="s">
        <v>390</v>
      </c>
      <c r="B233" s="76">
        <v>411.7</v>
      </c>
      <c r="C233" s="76">
        <v>447.99297872999995</v>
      </c>
      <c r="D233" s="77">
        <v>36.292978729999959</v>
      </c>
      <c r="E233" s="74">
        <v>8.8153943964051393E-2</v>
      </c>
      <c r="F233" s="1" t="s">
        <v>12</v>
      </c>
      <c r="G233" s="33" t="s">
        <v>183</v>
      </c>
    </row>
    <row r="234" spans="1:7" s="34" customFormat="1">
      <c r="A234" s="71" t="s">
        <v>391</v>
      </c>
      <c r="B234" s="76">
        <v>114.79</v>
      </c>
      <c r="C234" s="76">
        <v>154.88622304519998</v>
      </c>
      <c r="D234" s="77">
        <v>40.096223045199977</v>
      </c>
      <c r="E234" s="74">
        <v>0.3493006624723406</v>
      </c>
      <c r="F234" s="1" t="s">
        <v>16</v>
      </c>
      <c r="G234" s="33" t="s">
        <v>183</v>
      </c>
    </row>
    <row r="235" spans="1:7" s="34" customFormat="1">
      <c r="A235" s="71" t="s">
        <v>392</v>
      </c>
      <c r="B235" s="72">
        <v>1269.8710000000001</v>
      </c>
      <c r="C235" s="72">
        <v>1313.2220256031999</v>
      </c>
      <c r="D235" s="73">
        <v>43.351025603199787</v>
      </c>
      <c r="E235" s="74">
        <v>3.4138133403471521E-2</v>
      </c>
      <c r="F235" s="1" t="s">
        <v>11</v>
      </c>
      <c r="G235" s="33" t="s">
        <v>183</v>
      </c>
    </row>
    <row r="236" spans="1:7" s="34" customFormat="1">
      <c r="A236" s="71" t="s">
        <v>393</v>
      </c>
      <c r="B236" s="72">
        <v>38.182999999999993</v>
      </c>
      <c r="C236" s="72">
        <v>85.15968559049999</v>
      </c>
      <c r="D236" s="73">
        <v>46.976685590499997</v>
      </c>
      <c r="E236" s="74">
        <v>1.2303036846371422</v>
      </c>
      <c r="F236" s="1" t="s">
        <v>14</v>
      </c>
      <c r="G236" s="33" t="s">
        <v>183</v>
      </c>
    </row>
    <row r="237" spans="1:7" s="34" customFormat="1">
      <c r="A237" s="71" t="s">
        <v>394</v>
      </c>
      <c r="B237" s="72">
        <v>34.768000000000001</v>
      </c>
      <c r="C237" s="72">
        <v>82.017777126199988</v>
      </c>
      <c r="D237" s="73">
        <v>47.249777126199987</v>
      </c>
      <c r="E237" s="74">
        <v>1.3590018731649789</v>
      </c>
      <c r="F237" s="1" t="s">
        <v>14</v>
      </c>
      <c r="G237" s="33" t="s">
        <v>183</v>
      </c>
    </row>
    <row r="238" spans="1:7" s="34" customFormat="1">
      <c r="A238" s="71" t="s">
        <v>395</v>
      </c>
      <c r="B238" s="75">
        <v>865</v>
      </c>
      <c r="C238" s="75">
        <v>913.17513650000001</v>
      </c>
      <c r="D238" s="73">
        <v>48.175136500000008</v>
      </c>
      <c r="E238" s="74">
        <v>5.5693799421965326E-2</v>
      </c>
      <c r="F238" s="1" t="s">
        <v>14</v>
      </c>
      <c r="G238" s="33" t="s">
        <v>183</v>
      </c>
    </row>
    <row r="239" spans="1:7" s="34" customFormat="1">
      <c r="A239" s="71" t="s">
        <v>396</v>
      </c>
      <c r="B239" s="76">
        <v>447.21</v>
      </c>
      <c r="C239" s="76">
        <v>500.47857427600002</v>
      </c>
      <c r="D239" s="77">
        <v>53.268574276000038</v>
      </c>
      <c r="E239" s="74">
        <v>0.11911311078911482</v>
      </c>
      <c r="F239" s="1" t="s">
        <v>11</v>
      </c>
      <c r="G239" s="33" t="s">
        <v>183</v>
      </c>
    </row>
    <row r="240" spans="1:7" s="34" customFormat="1">
      <c r="A240" s="71" t="s">
        <v>397</v>
      </c>
      <c r="B240" s="72">
        <v>754.9</v>
      </c>
      <c r="C240" s="72">
        <v>814.14202544</v>
      </c>
      <c r="D240" s="73">
        <v>59.24202544000002</v>
      </c>
      <c r="E240" s="74">
        <v>7.8476653119618517E-2</v>
      </c>
      <c r="F240" s="1" t="s">
        <v>12</v>
      </c>
      <c r="G240" s="33" t="s">
        <v>183</v>
      </c>
    </row>
    <row r="241" spans="1:7" s="34" customFormat="1">
      <c r="A241" s="71" t="s">
        <v>398</v>
      </c>
      <c r="B241" s="75">
        <v>124.85399999999998</v>
      </c>
      <c r="C241" s="75">
        <v>186.54361221579998</v>
      </c>
      <c r="D241" s="73">
        <v>61.689612215799997</v>
      </c>
      <c r="E241" s="74">
        <v>0.49409399951783689</v>
      </c>
      <c r="F241" s="1" t="s">
        <v>16</v>
      </c>
      <c r="G241" s="33" t="s">
        <v>183</v>
      </c>
    </row>
    <row r="242" spans="1:7" s="34" customFormat="1">
      <c r="A242" s="71" t="s">
        <v>399</v>
      </c>
      <c r="B242" s="76">
        <v>144.107</v>
      </c>
      <c r="C242" s="76">
        <v>208.52134493949998</v>
      </c>
      <c r="D242" s="77">
        <v>64.414344939499983</v>
      </c>
      <c r="E242" s="74">
        <v>0.4469897016765319</v>
      </c>
      <c r="F242" s="1" t="s">
        <v>14</v>
      </c>
      <c r="G242" s="33" t="s">
        <v>183</v>
      </c>
    </row>
    <row r="243" spans="1:7" s="34" customFormat="1">
      <c r="A243" s="71" t="s">
        <v>400</v>
      </c>
      <c r="B243" s="75">
        <v>32</v>
      </c>
      <c r="C243" s="75">
        <v>98.251784739999991</v>
      </c>
      <c r="D243" s="73">
        <v>66.251784739999991</v>
      </c>
      <c r="E243" s="74">
        <v>2.0703682731249997</v>
      </c>
      <c r="F243" s="1" t="s">
        <v>12</v>
      </c>
      <c r="G243" s="33" t="s">
        <v>183</v>
      </c>
    </row>
    <row r="244" spans="1:7" s="34" customFormat="1">
      <c r="A244" s="71" t="s">
        <v>401</v>
      </c>
      <c r="B244" s="72">
        <v>344.27499999999998</v>
      </c>
      <c r="C244" s="72">
        <v>433.50328212559998</v>
      </c>
      <c r="D244" s="73">
        <v>89.228282125600003</v>
      </c>
      <c r="E244" s="74">
        <v>0.25917734986740254</v>
      </c>
      <c r="F244" s="1" t="s">
        <v>11</v>
      </c>
      <c r="G244" s="33" t="s">
        <v>183</v>
      </c>
    </row>
    <row r="245" spans="1:7" s="34" customFormat="1">
      <c r="A245" s="71" t="s">
        <v>402</v>
      </c>
      <c r="B245" s="72">
        <v>97.173000000000002</v>
      </c>
      <c r="C245" s="72">
        <v>191.52261418999998</v>
      </c>
      <c r="D245" s="73">
        <v>94.349614189999983</v>
      </c>
      <c r="E245" s="74">
        <v>0.97094474998199065</v>
      </c>
      <c r="F245" s="1" t="s">
        <v>19</v>
      </c>
      <c r="G245" s="33" t="s">
        <v>183</v>
      </c>
    </row>
    <row r="246" spans="1:7" s="34" customFormat="1">
      <c r="A246" s="71" t="s">
        <v>403</v>
      </c>
      <c r="B246" s="76"/>
      <c r="C246" s="76">
        <v>97.665790000000001</v>
      </c>
      <c r="D246" s="77">
        <v>97.665790000000001</v>
      </c>
      <c r="E246" s="74" t="e">
        <v>#DIV/0!</v>
      </c>
      <c r="F246" s="1" t="s">
        <v>11</v>
      </c>
      <c r="G246" s="33" t="s">
        <v>183</v>
      </c>
    </row>
    <row r="247" spans="1:7" s="34" customFormat="1">
      <c r="A247" s="71" t="s">
        <v>404</v>
      </c>
      <c r="B247" s="75">
        <v>65.966000000000008</v>
      </c>
      <c r="C247" s="75">
        <v>167.39721074419998</v>
      </c>
      <c r="D247" s="73">
        <v>101.43121074419997</v>
      </c>
      <c r="E247" s="74">
        <v>1.5376286381499555</v>
      </c>
      <c r="F247" s="1" t="s">
        <v>12</v>
      </c>
      <c r="G247" s="33" t="s">
        <v>183</v>
      </c>
    </row>
    <row r="248" spans="1:7" s="34" customFormat="1">
      <c r="A248" s="71" t="s">
        <v>152</v>
      </c>
      <c r="B248" s="72">
        <v>9.6539999999999999</v>
      </c>
      <c r="C248" s="72">
        <v>158.70690875</v>
      </c>
      <c r="D248" s="73">
        <v>149.05290875</v>
      </c>
      <c r="E248" s="74">
        <v>15.43949748808784</v>
      </c>
      <c r="F248" s="1" t="s">
        <v>13</v>
      </c>
      <c r="G248" s="33" t="s">
        <v>183</v>
      </c>
    </row>
    <row r="249" spans="1:7" s="34" customFormat="1">
      <c r="A249" s="71" t="s">
        <v>405</v>
      </c>
      <c r="B249" s="76">
        <v>450.1</v>
      </c>
      <c r="C249" s="76">
        <v>603.28158483000004</v>
      </c>
      <c r="D249" s="77">
        <v>153.18158483000002</v>
      </c>
      <c r="E249" s="74">
        <v>0.34032789342368364</v>
      </c>
      <c r="F249" s="1" t="s">
        <v>12</v>
      </c>
      <c r="G249" s="33" t="s">
        <v>183</v>
      </c>
    </row>
    <row r="250" spans="1:7">
      <c r="A250" s="71" t="s">
        <v>406</v>
      </c>
      <c r="B250" s="72">
        <v>415.79999999999995</v>
      </c>
      <c r="C250" s="72">
        <v>576.20862784200006</v>
      </c>
      <c r="D250" s="73">
        <v>160.4086278420001</v>
      </c>
      <c r="E250" s="74">
        <v>0.38578313574314604</v>
      </c>
      <c r="F250" s="1" t="s">
        <v>12</v>
      </c>
      <c r="G250" s="33" t="s">
        <v>183</v>
      </c>
    </row>
    <row r="251" spans="1:7">
      <c r="A251" s="71" t="s">
        <v>407</v>
      </c>
      <c r="B251" s="76">
        <v>840.31500000000005</v>
      </c>
      <c r="C251" s="76">
        <v>1001.1720132899999</v>
      </c>
      <c r="D251" s="77">
        <v>160.85701328999983</v>
      </c>
      <c r="E251" s="74">
        <v>0.19142466014530243</v>
      </c>
      <c r="F251" s="1" t="s">
        <v>11</v>
      </c>
      <c r="G251" s="33" t="s">
        <v>183</v>
      </c>
    </row>
    <row r="252" spans="1:7">
      <c r="A252" s="71" t="s">
        <v>408</v>
      </c>
      <c r="B252" s="72">
        <v>167</v>
      </c>
      <c r="C252" s="72">
        <v>346.71355449999999</v>
      </c>
      <c r="D252" s="73">
        <v>179.71355449999999</v>
      </c>
      <c r="E252" s="74">
        <v>1.0761290688622753</v>
      </c>
      <c r="F252" s="1" t="s">
        <v>15</v>
      </c>
      <c r="G252" s="33" t="s">
        <v>183</v>
      </c>
    </row>
    <row r="253" spans="1:7">
      <c r="A253" s="71" t="s">
        <v>409</v>
      </c>
      <c r="B253" s="72">
        <v>1588.9</v>
      </c>
      <c r="C253" s="72">
        <v>1841.2931388699999</v>
      </c>
      <c r="D253" s="73">
        <v>252.3931388699998</v>
      </c>
      <c r="E253" s="74">
        <v>0.15884771783623877</v>
      </c>
      <c r="F253" s="1" t="s">
        <v>11</v>
      </c>
      <c r="G253" s="33" t="s">
        <v>183</v>
      </c>
    </row>
    <row r="254" spans="1:7">
      <c r="A254" s="71" t="s">
        <v>410</v>
      </c>
      <c r="B254" s="72">
        <v>3226.4</v>
      </c>
      <c r="C254" s="72">
        <v>3520.4610663399999</v>
      </c>
      <c r="D254" s="73">
        <v>294.0610663399998</v>
      </c>
      <c r="E254" s="74">
        <v>9.1142160407884878E-2</v>
      </c>
      <c r="F254" s="1" t="s">
        <v>12</v>
      </c>
      <c r="G254" s="33" t="s">
        <v>183</v>
      </c>
    </row>
    <row r="255" spans="1:7">
      <c r="A255" s="115" t="s">
        <v>411</v>
      </c>
      <c r="B255" s="72">
        <v>273.73500000000001</v>
      </c>
      <c r="C255" s="72">
        <v>571.94942274009986</v>
      </c>
      <c r="D255" s="116">
        <v>298.21442274009985</v>
      </c>
      <c r="E255" s="74">
        <v>1.0894274489564719</v>
      </c>
      <c r="F255" s="117" t="s">
        <v>14</v>
      </c>
      <c r="G255" s="118" t="s">
        <v>183</v>
      </c>
    </row>
    <row r="256" spans="1:7">
      <c r="A256" s="71" t="s">
        <v>412</v>
      </c>
      <c r="B256" s="72">
        <v>205.84899999999999</v>
      </c>
      <c r="C256" s="72">
        <v>808.97355183320008</v>
      </c>
      <c r="D256" s="73">
        <v>603.12455183320003</v>
      </c>
      <c r="E256" s="74">
        <v>2.9299367586590175</v>
      </c>
      <c r="F256" s="1" t="s">
        <v>11</v>
      </c>
      <c r="G256" s="69" t="s">
        <v>413</v>
      </c>
    </row>
    <row r="257" spans="1:7">
      <c r="A257" s="71" t="s">
        <v>414</v>
      </c>
      <c r="B257" s="72">
        <v>12655</v>
      </c>
      <c r="C257" s="72">
        <v>14051.4985277491</v>
      </c>
      <c r="D257" s="73">
        <v>1396.4985277490996</v>
      </c>
      <c r="E257" s="74">
        <v>0.11035152333062818</v>
      </c>
      <c r="F257" s="1" t="s">
        <v>11</v>
      </c>
      <c r="G257" s="33" t="s">
        <v>183</v>
      </c>
    </row>
  </sheetData>
  <sortState xmlns:xlrd2="http://schemas.microsoft.com/office/spreadsheetml/2017/richdata2" ref="A5:G257">
    <sortCondition ref="D5:D257"/>
  </sortState>
  <hyperlinks>
    <hyperlink ref="A1" location="Contents!A1" display="Contents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7"/>
  <sheetViews>
    <sheetView tabSelected="1" workbookViewId="0"/>
  </sheetViews>
  <sheetFormatPr defaultRowHeight="15"/>
  <cols>
    <col min="1" max="1" width="10" bestFit="1" customWidth="1"/>
    <col min="2" max="2" width="9" style="62" bestFit="1" customWidth="1"/>
    <col min="3" max="3" width="10.44140625" style="62" bestFit="1" customWidth="1"/>
    <col min="4" max="7" width="9" style="62" bestFit="1" customWidth="1"/>
    <col min="8" max="8" width="9.5546875" style="62" bestFit="1" customWidth="1"/>
    <col min="9" max="9" width="9" style="62" bestFit="1" customWidth="1"/>
    <col min="10" max="11" width="9.44140625" style="62" bestFit="1" customWidth="1"/>
    <col min="12" max="12" width="14.5546875" style="62" bestFit="1" customWidth="1"/>
    <col min="13" max="13" width="11.5546875" style="62" customWidth="1"/>
    <col min="14" max="16" width="9.44140625" style="62" bestFit="1" customWidth="1"/>
  </cols>
  <sheetData>
    <row r="1" spans="1:16">
      <c r="A1">
        <v>0.97665789999999997</v>
      </c>
      <c r="B1" s="63" t="s">
        <v>415</v>
      </c>
      <c r="C1" s="63" t="s">
        <v>416</v>
      </c>
      <c r="D1" s="63" t="s">
        <v>417</v>
      </c>
      <c r="E1" s="63" t="s">
        <v>418</v>
      </c>
      <c r="F1" s="63" t="s">
        <v>419</v>
      </c>
      <c r="G1" s="63" t="s">
        <v>420</v>
      </c>
      <c r="H1" s="63" t="s">
        <v>421</v>
      </c>
      <c r="I1" s="62" t="s">
        <v>422</v>
      </c>
      <c r="J1" s="62" t="s">
        <v>423</v>
      </c>
      <c r="K1" s="62" t="s">
        <v>424</v>
      </c>
      <c r="L1" s="62" t="s">
        <v>425</v>
      </c>
      <c r="M1" s="62" t="s">
        <v>426</v>
      </c>
      <c r="N1" s="62" t="s">
        <v>427</v>
      </c>
      <c r="O1" s="62" t="s">
        <v>428</v>
      </c>
      <c r="P1" s="62" t="s">
        <v>429</v>
      </c>
    </row>
    <row r="2" spans="1:16">
      <c r="A2" t="s">
        <v>415</v>
      </c>
      <c r="B2">
        <v>77.336844800000009</v>
      </c>
      <c r="C2" s="119">
        <v>79.084657492480005</v>
      </c>
      <c r="D2" s="119">
        <v>80.32628661511194</v>
      </c>
      <c r="E2" s="119">
        <v>82.0211712626908</v>
      </c>
      <c r="F2" s="119">
        <v>83.965073021616575</v>
      </c>
      <c r="G2" s="119">
        <v>88.473997442877391</v>
      </c>
      <c r="H2" s="119">
        <v>87.960848257708705</v>
      </c>
      <c r="I2" s="119">
        <v>94.232456738483322</v>
      </c>
      <c r="J2" s="119">
        <v>100.01832958222619</v>
      </c>
      <c r="K2" s="119">
        <v>102.38876399332496</v>
      </c>
      <c r="L2" s="119">
        <v>104.83585545276543</v>
      </c>
      <c r="M2" s="119">
        <v>106.90112180518491</v>
      </c>
      <c r="N2" s="119">
        <v>108.99638379256655</v>
      </c>
      <c r="O2" s="119">
        <v>111.14361255328011</v>
      </c>
      <c r="P2" s="119">
        <v>113.33314172057973</v>
      </c>
    </row>
    <row r="3" spans="1:16">
      <c r="A3" t="s">
        <v>416</v>
      </c>
      <c r="B3">
        <v>79.084657492480005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>
      <c r="A4" t="s">
        <v>417</v>
      </c>
      <c r="B4">
        <v>80.32628661511194</v>
      </c>
      <c r="C4" s="63"/>
      <c r="D4" s="63"/>
      <c r="E4" s="63"/>
      <c r="F4" s="63"/>
      <c r="G4" s="63"/>
      <c r="H4" s="63"/>
      <c r="I4" s="63"/>
      <c r="J4" s="63"/>
      <c r="K4" s="63"/>
      <c r="L4" s="121">
        <f>K2/L2</f>
        <v>0.97665787674577587</v>
      </c>
      <c r="M4" s="112"/>
      <c r="N4" s="63"/>
      <c r="O4" s="63"/>
      <c r="P4" s="63"/>
    </row>
    <row r="5" spans="1:16">
      <c r="A5" t="s">
        <v>418</v>
      </c>
      <c r="B5">
        <v>82.0211712626908</v>
      </c>
      <c r="C5" s="63"/>
      <c r="D5" s="56"/>
      <c r="E5" s="56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>
      <c r="A6" t="s">
        <v>419</v>
      </c>
      <c r="B6">
        <v>83.965073021616575</v>
      </c>
      <c r="C6" s="63"/>
      <c r="D6" s="57"/>
      <c r="E6" s="57"/>
      <c r="F6" s="63"/>
      <c r="G6" s="63"/>
      <c r="H6" s="63"/>
      <c r="I6" s="63"/>
      <c r="J6" s="63"/>
      <c r="K6" s="63"/>
      <c r="L6" s="113"/>
      <c r="M6" s="63"/>
      <c r="N6" s="63"/>
      <c r="O6" s="63"/>
      <c r="P6" s="63"/>
    </row>
    <row r="7" spans="1:16">
      <c r="A7" t="s">
        <v>420</v>
      </c>
      <c r="B7">
        <v>88.473997442877391</v>
      </c>
      <c r="C7" s="63"/>
      <c r="D7" s="58"/>
      <c r="E7" s="58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>
      <c r="A8" t="s">
        <v>421</v>
      </c>
      <c r="B8">
        <v>87.960848257708705</v>
      </c>
      <c r="C8" s="63"/>
      <c r="D8" s="58"/>
      <c r="E8" s="58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>
      <c r="A9" t="s">
        <v>422</v>
      </c>
      <c r="B9">
        <v>94.232456738483322</v>
      </c>
      <c r="C9" s="63"/>
      <c r="D9" s="58"/>
      <c r="E9" s="58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16">
      <c r="A10" t="s">
        <v>423</v>
      </c>
      <c r="B10">
        <v>100.01832958222619</v>
      </c>
      <c r="C10" s="63"/>
      <c r="D10" s="64"/>
      <c r="E10" s="64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16">
      <c r="A11" t="s">
        <v>424</v>
      </c>
      <c r="B11">
        <v>102.38876399332496</v>
      </c>
      <c r="C11" s="120"/>
      <c r="D11" s="58"/>
      <c r="E11" s="58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</row>
    <row r="12" spans="1:16">
      <c r="A12" t="s">
        <v>425</v>
      </c>
      <c r="B12">
        <v>104.83585545276543</v>
      </c>
      <c r="C12" s="63"/>
      <c r="D12" s="58"/>
      <c r="E12" s="58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>
      <c r="A13" t="s">
        <v>426</v>
      </c>
      <c r="B13">
        <v>106.90112180518491</v>
      </c>
      <c r="C13" s="63"/>
      <c r="D13" s="58"/>
      <c r="E13" s="58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16">
      <c r="A14" t="s">
        <v>427</v>
      </c>
      <c r="B14">
        <v>108.99638379256655</v>
      </c>
      <c r="C14" s="63"/>
      <c r="D14" s="64"/>
      <c r="E14" s="64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>
      <c r="A15" t="s">
        <v>428</v>
      </c>
      <c r="B15">
        <v>111.14361255328011</v>
      </c>
      <c r="C15" s="63"/>
      <c r="D15" s="64"/>
      <c r="E15" s="64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1:16">
      <c r="A16" t="s">
        <v>429</v>
      </c>
      <c r="B16">
        <v>113.33314172057973</v>
      </c>
      <c r="C16" s="63"/>
      <c r="D16" s="57"/>
      <c r="E16" s="57"/>
      <c r="F16" s="63"/>
      <c r="G16" s="63"/>
    </row>
    <row r="17" spans="2:7">
      <c r="B17"/>
      <c r="C17" s="63"/>
      <c r="D17" s="59"/>
      <c r="E17" s="59"/>
      <c r="F17" s="63"/>
      <c r="G17" s="63"/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haredContentType xmlns="Microsoft.SharePoint.Taxonomy.ContentTypeSync" SourceId="dae72980-c616-4350-b1f0-944e8da80af3" ContentTypeId="0x0101005E5DD8656D982041A2F2278B8806232B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ae4b3d-89b0-4287-b514-253578f20458">
      <Value>23</Value>
    </TaxCatchAll>
    <gd3e280c44c043e38ab992083fd5c2fd xmlns="2aae4b3d-89b0-4287-b514-253578f20458">
      <Terms xmlns="http://schemas.microsoft.com/office/infopath/2007/PartnerControls"/>
    </gd3e280c44c043e38ab992083fd5c2fd>
    <me0ca972d02b47c28edd321aedd6af02 xmlns="2aae4b3d-89b0-4287-b514-253578f204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381d36ad-23bc-46e4-9776-972bc0abd4b2</TermId>
        </TermInfo>
      </Terms>
    </me0ca972d02b47c28edd321aedd6af02>
    <ha2d3fbb5bda47118db6a0a97a3a64c7 xmlns="2aae4b3d-89b0-4287-b514-253578f20458">
      <Terms xmlns="http://schemas.microsoft.com/office/infopath/2007/PartnerControls"/>
    </ha2d3fbb5bda47118db6a0a97a3a64c7>
    <_dlc_DocId xmlns="ba1e2775-c5f7-4c38-89d0-c2a519a4d58b">SPICE-1831586844-43372</_dlc_DocId>
    <_dlc_DocIdUrl xmlns="ba1e2775-c5f7-4c38-89d0-c2a519a4d58b">
      <Url>https://scottish4.sharepoint.com/sites/office-spice/_layouts/15/DocIdRedir.aspx?ID=SPICE-1831586844-43372</Url>
      <Description>SPICE-1831586844-43372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SPS document" ma:contentTypeID="0x0101005E5DD8656D982041A2F2278B8806232B0100FD0D20D6D51E1A4AA3C94B78EB698519" ma:contentTypeVersion="25" ma:contentTypeDescription="" ma:contentTypeScope="" ma:versionID="a11f8bce9b3668b93d5937641a1bdc03">
  <xsd:schema xmlns:xsd="http://www.w3.org/2001/XMLSchema" xmlns:xs="http://www.w3.org/2001/XMLSchema" xmlns:p="http://schemas.microsoft.com/office/2006/metadata/properties" xmlns:ns2="2aae4b3d-89b0-4287-b514-253578f20458" xmlns:ns3="ba1e2775-c5f7-4c38-89d0-c2a519a4d58b" targetNamespace="http://schemas.microsoft.com/office/2006/metadata/properties" ma:root="true" ma:fieldsID="7e53163993e267f279f74b5adac621ed" ns2:_="" ns3:_="">
    <xsd:import namespace="2aae4b3d-89b0-4287-b514-253578f20458"/>
    <xsd:import namespace="ba1e2775-c5f7-4c38-89d0-c2a519a4d58b"/>
    <xsd:element name="properties">
      <xsd:complexType>
        <xsd:sequence>
          <xsd:element name="documentManagement">
            <xsd:complexType>
              <xsd:all>
                <xsd:element ref="ns2:me0ca972d02b47c28edd321aedd6af02" minOccurs="0"/>
                <xsd:element ref="ns2:TaxCatchAll" minOccurs="0"/>
                <xsd:element ref="ns2:TaxCatchAllLabel" minOccurs="0"/>
                <xsd:element ref="ns2:ha2d3fbb5bda47118db6a0a97a3a64c7" minOccurs="0"/>
                <xsd:element ref="ns2:gd3e280c44c043e38ab992083fd5c2f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e4b3d-89b0-4287-b514-253578f20458" elementFormDefault="qualified">
    <xsd:import namespace="http://schemas.microsoft.com/office/2006/documentManagement/types"/>
    <xsd:import namespace="http://schemas.microsoft.com/office/infopath/2007/PartnerControls"/>
    <xsd:element name="me0ca972d02b47c28edd321aedd6af02" ma:index="8" nillable="true" ma:taxonomy="true" ma:internalName="me0ca972d02b47c28edd321aedd6af02" ma:taxonomyFieldName="Record_x0020_classification" ma:displayName="Record classification" ma:indexed="true" ma:default="23;#Unclassified|381d36ad-23bc-46e4-9776-972bc0abd4b2" ma:fieldId="{6e0ca972-d02b-47c2-8edd-321aedd6af02}" ma:sspId="dae72980-c616-4350-b1f0-944e8da80af3" ma:termSetId="7ce5ed2c-7970-4dad-a989-f36bd51a5c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4c4abfa-39f0-42b9-9850-fff322a5406d}" ma:internalName="TaxCatchAll" ma:showField="CatchAllData" ma:web="ba1e2775-c5f7-4c38-89d0-c2a519a4d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4c4abfa-39f0-42b9-9850-fff322a5406d}" ma:internalName="TaxCatchAllLabel" ma:readOnly="true" ma:showField="CatchAllDataLabel" ma:web="ba1e2775-c5f7-4c38-89d0-c2a519a4d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2d3fbb5bda47118db6a0a97a3a64c7" ma:index="12" nillable="true" ma:taxonomy="true" ma:internalName="ha2d3fbb5bda47118db6a0a97a3a64c7" ma:taxonomyFieldName="Security_x0020_marking" ma:displayName="Security marking" ma:default="" ma:fieldId="{1a2d3fbb-5bda-4711-8db6-a0a97a3a64c7}" ma:sspId="dae72980-c616-4350-b1f0-944e8da80af3" ma:termSetId="2101e3b3-ab6a-42f9-8e9e-f64b3905e49a" ma:anchorId="13ac7dcf-f3a2-4d0b-9e80-dd4d34be5e4c" ma:open="false" ma:isKeyword="false">
      <xsd:complexType>
        <xsd:sequence>
          <xsd:element ref="pc:Terms" minOccurs="0" maxOccurs="1"/>
        </xsd:sequence>
      </xsd:complexType>
    </xsd:element>
    <xsd:element name="gd3e280c44c043e38ab992083fd5c2fd" ma:index="14" nillable="true" ma:taxonomy="true" ma:internalName="gd3e280c44c043e38ab992083fd5c2fd" ma:taxonomyFieldName="Security_x0020_caveat" ma:displayName="Security caveat" ma:default="" ma:fieldId="{0d3e280c-44c0-43e3-8ab9-92083fd5c2fd}" ma:taxonomyMulti="true" ma:sspId="dae72980-c616-4350-b1f0-944e8da80af3" ma:termSetId="2101e3b3-ab6a-42f9-8e9e-f64b3905e49a" ma:anchorId="6fc02b3e-bb1c-4c4e-a2fe-3cc73cb9b89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e2775-c5f7-4c38-89d0-c2a519a4d58b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D527A8-0B29-46BF-9093-2DB95EF21B6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F4EDADA-44C2-450B-80C8-924D067A5FD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3FD1938-3247-4E22-8E2F-015C159A78E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aae4b3d-89b0-4287-b514-253578f20458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ba1e2775-c5f7-4c38-89d0-c2a519a4d58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5A99BE5-3FF8-4374-9C11-62DE5BD4CBE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4B1DF14-261C-4954-82AC-F8D23165B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e4b3d-89b0-4287-b514-253578f20458"/>
    <ds:schemaRef ds:uri="ba1e2775-c5f7-4c38-89d0-c2a519a4d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1F178FE2-3E03-49EB-A359-B4B701E546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Contents</vt:lpstr>
      <vt:lpstr>TME, Resource, Capital and AME</vt:lpstr>
      <vt:lpstr>Level 2 2015-16 to 2023-24 cash</vt:lpstr>
      <vt:lpstr>Level 2 2015-16 to 2023-24 real</vt:lpstr>
      <vt:lpstr>Level 3 ranked by change</vt:lpstr>
      <vt:lpstr>Deflators</vt:lpstr>
      <vt:lpstr>Contents!Print_Area</vt:lpstr>
      <vt:lpstr>'Level 2 2015-16 to 2023-24 cash'!Print_Area</vt:lpstr>
      <vt:lpstr>'Level 2 2015-16 to 2023-24 real'!Print_Area</vt:lpstr>
      <vt:lpstr>'Level 3 ranked by change'!T5_Culture___External_Affairs</vt:lpstr>
      <vt:lpstr>'Level 3 ranked by change'!T5_Education___Lifelong_Learning</vt:lpstr>
      <vt:lpstr>'Level 3 ranked by change'!T5_Finance__Employment___Sustainable_Growth</vt:lpstr>
      <vt:lpstr>'Level 3 ranked by change'!T5_Justice</vt:lpstr>
      <vt:lpstr>'Level 3 ranked by change'!T5_Rural_Affairs_and_the_Environment</vt:lpstr>
      <vt:lpstr>'Level 3 ranked by change'!T5_Total_Administration</vt:lpstr>
      <vt:lpstr>'Level 3 ranked by change'!T5_Total_Crown_Office___Procurator_Fiscal</vt:lpstr>
      <vt:lpstr>'Level 3 ranked by change'!T5_Total_Local_Government</vt:lpstr>
      <vt:lpstr>'Level 3 ranked by change'!T5_Total_Scottish_Parliament___Audit</vt:lpstr>
      <vt:lpstr>Table_1__Departmental_Expenditure_Limits_Cash_Terms</vt:lpstr>
      <vt:lpstr>Table_1__Total_Managed_Expenditure_Cash_Terms</vt:lpstr>
      <vt:lpstr>Table_2__Departmental_Expenditure_Limits_Real_Terms__2012_13_prices</vt:lpstr>
      <vt:lpstr>Table_2__Total_Managed_Expenditure_Real_Terms__2013_14_prices</vt:lpstr>
      <vt:lpstr>Table_3__Annually_Managed_Expenditure_Cash_Terms</vt:lpstr>
      <vt:lpstr>Table_3__Departmental_Expenditure_Limits_Cash_Terms</vt:lpstr>
      <vt:lpstr>Table_4__Annually_Managed_Expenditure_Real_Terms___2012_13_prices</vt:lpstr>
      <vt:lpstr>Table_4__Departmental_Expenditure_Limits_Real_Terms__2013_14_prices</vt:lpstr>
      <vt:lpstr>Table_5__Annually_Managed_Expenditure_Cash_Terms</vt:lpstr>
      <vt:lpstr>'Level 3 ranked by change'!Table_5__Departmental_Expenditure_Limits__Capital_Resource_Split</vt:lpstr>
      <vt:lpstr>Table_6__Annually_Managed_Expenditure_Real_Terms__2013_14_prices</vt:lpstr>
      <vt:lpstr>'Level 3 ranked by change'!Table_6__Comparison_2002_03_to_2014_15_Cash_Terms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Aiton A (Andrew)</dc:creator>
  <cp:keywords/>
  <dc:description/>
  <cp:lastModifiedBy>Paterson L (Lindsay)</cp:lastModifiedBy>
  <cp:revision/>
  <dcterms:created xsi:type="dcterms:W3CDTF">2013-08-30T14:09:52Z</dcterms:created>
  <dcterms:modified xsi:type="dcterms:W3CDTF">2024-12-05T14:49:26Z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0x0101005E5DD8656D982041A2F2278B8806232B0100FD0D20D6D51E1A4AA3C94B78EB698519</vt:lpwstr>
  </property>
  <property fmtid="{D5CDD505-2E9C-101B-9397-08002B2CF9AE}" pid="3" name="Order">
    <vt:r8>7800</vt:r8>
  </property>
  <property fmtid="{D5CDD505-2E9C-101B-9397-08002B2CF9AE}" pid="4" name="Record classification">
    <vt:lpwstr>23;#Unclassified|381d36ad-23bc-46e4-9776-972bc0abd4b2</vt:lpwstr>
  </property>
  <property fmtid="{D5CDD505-2E9C-101B-9397-08002B2CF9AE}" pid="5" name="Security caveat">
    <vt:lpwstr/>
  </property>
  <property fmtid="{D5CDD505-2E9C-101B-9397-08002B2CF9AE}" pid="6" name="Security marking">
    <vt:lpwstr/>
  </property>
  <property fmtid="{D5CDD505-2E9C-101B-9397-08002B2CF9AE}" pid="7" name="_dlc_DocIdItemGuid">
    <vt:lpwstr>5abf67cb-7502-4f73-bdad-61bacdb82b51</vt:lpwstr>
  </property>
  <property fmtid="{D5CDD505-2E9C-101B-9397-08002B2CF9AE}" pid="8" name="MediaServiceImageTags">
    <vt:lpwstr/>
  </property>
  <property fmtid="{D5CDD505-2E9C-101B-9397-08002B2CF9AE}" pid="9" name="lcf76f155ced4ddcb4097134ff3c332f">
    <vt:lpwstr/>
  </property>
  <property fmtid="{D5CDD505-2E9C-101B-9397-08002B2CF9AE}" pid="10" name="Record_x0020_classification">
    <vt:lpwstr>23;#Unclassified|381d36ad-23bc-46e4-9776-972bc0abd4b2</vt:lpwstr>
  </property>
  <property fmtid="{D5CDD505-2E9C-101B-9397-08002B2CF9AE}" pid="11" name="Security_x0020_caveat">
    <vt:lpwstr/>
  </property>
  <property fmtid="{D5CDD505-2E9C-101B-9397-08002B2CF9AE}" pid="12" name="Security_x0020_marking">
    <vt:lpwstr/>
  </property>
</Properties>
</file>